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661\#\ONN horní areál - Úprava hygien zázemí interny\Stavba\02) Zadávací dokumentace\PD\VV\"/>
    </mc:Choice>
  </mc:AlternateContent>
  <bookViews>
    <workbookView xWindow="156" yWindow="576" windowWidth="28452" windowHeight="11952"/>
  </bookViews>
  <sheets>
    <sheet name="Rekapitulace stavby" sheetId="1" r:id="rId1"/>
    <sheet name="2018-02-06 - Oblastn - 20..." sheetId="2" r:id="rId2"/>
  </sheets>
  <definedNames>
    <definedName name="_xlnm.Print_Titles" localSheetId="1">'2018-02-06 - Oblastn - 20...'!$115:$115</definedName>
    <definedName name="_xlnm.Print_Titles" localSheetId="0">'Rekapitulace stavby'!$85:$85</definedName>
    <definedName name="_xlnm.Print_Area" localSheetId="1">'2018-02-06 - Oblastn - 20...'!$C$4:$Q$70,'2018-02-06 - Oblastn - 20...'!$C$76:$Q$99,'2018-02-06 - Oblastn - 20...'!$C$105:$Q$257</definedName>
    <definedName name="_xlnm.Print_Area" localSheetId="0">'Rekapitulace stavby'!$C$4:$AP$70,'Rekapitulace stavby'!$C$76:$AP$92</definedName>
  </definedNames>
  <calcPr calcId="152511"/>
</workbook>
</file>

<file path=xl/calcChain.xml><?xml version="1.0" encoding="utf-8"?>
<calcChain xmlns="http://schemas.openxmlformats.org/spreadsheetml/2006/main">
  <c r="F113" i="2" l="1"/>
  <c r="F84" i="2"/>
  <c r="AY88" i="1" l="1"/>
  <c r="AX88" i="1"/>
  <c r="BI257" i="2"/>
  <c r="BH257" i="2"/>
  <c r="BG257" i="2"/>
  <c r="BF257" i="2"/>
  <c r="AA257" i="2"/>
  <c r="AA256" i="2" s="1"/>
  <c r="Y257" i="2"/>
  <c r="Y256" i="2" s="1"/>
  <c r="W257" i="2"/>
  <c r="W256" i="2" s="1"/>
  <c r="BK257" i="2"/>
  <c r="BK256" i="2" s="1"/>
  <c r="N256" i="2" s="1"/>
  <c r="N95" i="2" s="1"/>
  <c r="N257" i="2"/>
  <c r="BE257" i="2"/>
  <c r="BI255" i="2"/>
  <c r="BH255" i="2"/>
  <c r="BG255" i="2"/>
  <c r="BF255" i="2"/>
  <c r="AA255" i="2"/>
  <c r="Y255" i="2"/>
  <c r="W255" i="2"/>
  <c r="BK255" i="2"/>
  <c r="N255" i="2"/>
  <c r="BE255" i="2"/>
  <c r="BI254" i="2"/>
  <c r="BH254" i="2"/>
  <c r="BG254" i="2"/>
  <c r="BF254" i="2"/>
  <c r="AA254" i="2"/>
  <c r="Y254" i="2"/>
  <c r="W254" i="2"/>
  <c r="BK254" i="2"/>
  <c r="N254" i="2"/>
  <c r="BE254" i="2"/>
  <c r="BI253" i="2"/>
  <c r="BH253" i="2"/>
  <c r="BG253" i="2"/>
  <c r="BF253" i="2"/>
  <c r="AA253" i="2"/>
  <c r="Y253" i="2"/>
  <c r="W253" i="2"/>
  <c r="BK253" i="2"/>
  <c r="N253" i="2"/>
  <c r="BE253" i="2"/>
  <c r="BI252" i="2"/>
  <c r="BH252" i="2"/>
  <c r="BG252" i="2"/>
  <c r="BF252" i="2"/>
  <c r="AA252" i="2"/>
  <c r="Y252" i="2"/>
  <c r="W252" i="2"/>
  <c r="BK252" i="2"/>
  <c r="N252" i="2"/>
  <c r="BE252" i="2" s="1"/>
  <c r="BI251" i="2"/>
  <c r="BH251" i="2"/>
  <c r="BG251" i="2"/>
  <c r="BF251" i="2"/>
  <c r="AA251" i="2"/>
  <c r="AA250" i="2" s="1"/>
  <c r="Y251" i="2"/>
  <c r="W251" i="2"/>
  <c r="W250" i="2"/>
  <c r="BK251" i="2"/>
  <c r="BK250" i="2" s="1"/>
  <c r="N250" i="2" s="1"/>
  <c r="N94" i="2" s="1"/>
  <c r="N251" i="2"/>
  <c r="BE251" i="2"/>
  <c r="BI249" i="2"/>
  <c r="BH249" i="2"/>
  <c r="BG249" i="2"/>
  <c r="BF249" i="2"/>
  <c r="AA249" i="2"/>
  <c r="Y249" i="2"/>
  <c r="W249" i="2"/>
  <c r="BK249" i="2"/>
  <c r="N249" i="2"/>
  <c r="BE249" i="2" s="1"/>
  <c r="BI248" i="2"/>
  <c r="BH248" i="2"/>
  <c r="BG248" i="2"/>
  <c r="BF248" i="2"/>
  <c r="AA248" i="2"/>
  <c r="Y248" i="2"/>
  <c r="W248" i="2"/>
  <c r="BK248" i="2"/>
  <c r="N248" i="2"/>
  <c r="BE248" i="2"/>
  <c r="BI247" i="2"/>
  <c r="BH247" i="2"/>
  <c r="BG247" i="2"/>
  <c r="BF247" i="2"/>
  <c r="AA247" i="2"/>
  <c r="Y247" i="2"/>
  <c r="W247" i="2"/>
  <c r="BK247" i="2"/>
  <c r="N247" i="2"/>
  <c r="BE247" i="2" s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AA244" i="2" s="1"/>
  <c r="Y245" i="2"/>
  <c r="Y244" i="2" s="1"/>
  <c r="W245" i="2"/>
  <c r="W244" i="2"/>
  <c r="BK245" i="2"/>
  <c r="BK244" i="2"/>
  <c r="N244" i="2" s="1"/>
  <c r="N93" i="2" s="1"/>
  <c r="N245" i="2"/>
  <c r="BE245" i="2"/>
  <c r="BI243" i="2"/>
  <c r="BH243" i="2"/>
  <c r="BG243" i="2"/>
  <c r="BF243" i="2"/>
  <c r="AA243" i="2"/>
  <c r="Y243" i="2"/>
  <c r="W243" i="2"/>
  <c r="BK243" i="2"/>
  <c r="N243" i="2"/>
  <c r="BE243" i="2"/>
  <c r="BI242" i="2"/>
  <c r="BH242" i="2"/>
  <c r="BG242" i="2"/>
  <c r="BF242" i="2"/>
  <c r="AA242" i="2"/>
  <c r="Y242" i="2"/>
  <c r="W242" i="2"/>
  <c r="BK242" i="2"/>
  <c r="N242" i="2"/>
  <c r="BE242" i="2"/>
  <c r="BI241" i="2"/>
  <c r="BH241" i="2"/>
  <c r="BG241" i="2"/>
  <c r="BF241" i="2"/>
  <c r="AA241" i="2"/>
  <c r="Y241" i="2"/>
  <c r="W241" i="2"/>
  <c r="BK241" i="2"/>
  <c r="N241" i="2"/>
  <c r="BE241" i="2"/>
  <c r="BI240" i="2"/>
  <c r="BH240" i="2"/>
  <c r="BG240" i="2"/>
  <c r="BF240" i="2"/>
  <c r="AA240" i="2"/>
  <c r="Y240" i="2"/>
  <c r="W240" i="2"/>
  <c r="BK240" i="2"/>
  <c r="N240" i="2"/>
  <c r="BE240" i="2" s="1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5" i="2"/>
  <c r="BH235" i="2"/>
  <c r="BG235" i="2"/>
  <c r="BF235" i="2"/>
  <c r="AA235" i="2"/>
  <c r="Y235" i="2"/>
  <c r="W235" i="2"/>
  <c r="BK235" i="2"/>
  <c r="N235" i="2"/>
  <c r="BE235" i="2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AA208" i="2"/>
  <c r="Y208" i="2"/>
  <c r="W208" i="2"/>
  <c r="BK208" i="2"/>
  <c r="N208" i="2"/>
  <c r="BE208" i="2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/>
  <c r="BI187" i="2"/>
  <c r="BH187" i="2"/>
  <c r="BG187" i="2"/>
  <c r="BF187" i="2"/>
  <c r="AA187" i="2"/>
  <c r="Y187" i="2"/>
  <c r="W187" i="2"/>
  <c r="W186" i="2"/>
  <c r="BK187" i="2"/>
  <c r="N187" i="2"/>
  <c r="BE187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Y156" i="2" s="1"/>
  <c r="W158" i="2"/>
  <c r="BK158" i="2"/>
  <c r="N158" i="2"/>
  <c r="BE158" i="2"/>
  <c r="BI157" i="2"/>
  <c r="BH157" i="2"/>
  <c r="BG157" i="2"/>
  <c r="BF157" i="2"/>
  <c r="AA157" i="2"/>
  <c r="AA156" i="2" s="1"/>
  <c r="Y157" i="2"/>
  <c r="W157" i="2"/>
  <c r="W156" i="2"/>
  <c r="BK157" i="2"/>
  <c r="N157" i="2"/>
  <c r="BE157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Y148" i="2"/>
  <c r="W148" i="2"/>
  <c r="BK148" i="2"/>
  <c r="N148" i="2"/>
  <c r="BE148" i="2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5" i="2"/>
  <c r="BH135" i="2"/>
  <c r="BG135" i="2"/>
  <c r="BF135" i="2"/>
  <c r="AA135" i="2"/>
  <c r="Y135" i="2"/>
  <c r="W135" i="2"/>
  <c r="BK135" i="2"/>
  <c r="N135" i="2"/>
  <c r="BE135" i="2"/>
  <c r="BI131" i="2"/>
  <c r="BH131" i="2"/>
  <c r="BG131" i="2"/>
  <c r="BF131" i="2"/>
  <c r="AA131" i="2"/>
  <c r="Y131" i="2"/>
  <c r="W131" i="2"/>
  <c r="BK131" i="2"/>
  <c r="N131" i="2"/>
  <c r="BE131" i="2" s="1"/>
  <c r="BI128" i="2"/>
  <c r="BH128" i="2"/>
  <c r="BG128" i="2"/>
  <c r="BF128" i="2"/>
  <c r="AA128" i="2"/>
  <c r="Y128" i="2"/>
  <c r="W128" i="2"/>
  <c r="BK128" i="2"/>
  <c r="N128" i="2"/>
  <c r="BE128" i="2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AA122" i="2"/>
  <c r="Y122" i="2"/>
  <c r="W122" i="2"/>
  <c r="BK122" i="2"/>
  <c r="N122" i="2"/>
  <c r="BE122" i="2"/>
  <c r="BI121" i="2"/>
  <c r="BH121" i="2"/>
  <c r="BG121" i="2"/>
  <c r="BF121" i="2"/>
  <c r="AA121" i="2"/>
  <c r="AA118" i="2" s="1"/>
  <c r="Y121" i="2"/>
  <c r="W121" i="2"/>
  <c r="BK121" i="2"/>
  <c r="N121" i="2"/>
  <c r="BE121" i="2" s="1"/>
  <c r="BI120" i="2"/>
  <c r="BH120" i="2"/>
  <c r="BG120" i="2"/>
  <c r="H34" i="2" s="1"/>
  <c r="BB88" i="1" s="1"/>
  <c r="BB87" i="1" s="1"/>
  <c r="BF120" i="2"/>
  <c r="AA120" i="2"/>
  <c r="Y120" i="2"/>
  <c r="W120" i="2"/>
  <c r="W118" i="2" s="1"/>
  <c r="W117" i="2" s="1"/>
  <c r="W116" i="2" s="1"/>
  <c r="AU88" i="1" s="1"/>
  <c r="AU87" i="1" s="1"/>
  <c r="BK120" i="2"/>
  <c r="N120" i="2"/>
  <c r="BE120" i="2"/>
  <c r="BI119" i="2"/>
  <c r="BH119" i="2"/>
  <c r="BG119" i="2"/>
  <c r="BF119" i="2"/>
  <c r="AA119" i="2"/>
  <c r="Y119" i="2"/>
  <c r="Y118" i="2" s="1"/>
  <c r="W119" i="2"/>
  <c r="BK119" i="2"/>
  <c r="BK118" i="2" s="1"/>
  <c r="N119" i="2"/>
  <c r="BE119" i="2" s="1"/>
  <c r="F110" i="2"/>
  <c r="F108" i="2"/>
  <c r="M28" i="2"/>
  <c r="AS88" i="1" s="1"/>
  <c r="AS87" i="1" s="1"/>
  <c r="F81" i="2"/>
  <c r="F79" i="2"/>
  <c r="O21" i="2"/>
  <c r="E21" i="2"/>
  <c r="M113" i="2" s="1"/>
  <c r="O20" i="2"/>
  <c r="O18" i="2"/>
  <c r="E18" i="2"/>
  <c r="M83" i="2" s="1"/>
  <c r="O17" i="2"/>
  <c r="E15" i="2"/>
  <c r="O12" i="2"/>
  <c r="E12" i="2"/>
  <c r="F83" i="2" s="1"/>
  <c r="F112" i="2"/>
  <c r="O11" i="2"/>
  <c r="O9" i="2"/>
  <c r="M110" i="2"/>
  <c r="M81" i="2"/>
  <c r="F6" i="2"/>
  <c r="F107" i="2" s="1"/>
  <c r="AK27" i="1"/>
  <c r="AM83" i="1"/>
  <c r="L83" i="1"/>
  <c r="AM82" i="1"/>
  <c r="L82" i="1"/>
  <c r="AM80" i="1"/>
  <c r="L80" i="1"/>
  <c r="L78" i="1"/>
  <c r="L77" i="1"/>
  <c r="H36" i="2" l="1"/>
  <c r="BD88" i="1" s="1"/>
  <c r="BD87" i="1" s="1"/>
  <c r="W35" i="1" s="1"/>
  <c r="BK156" i="2"/>
  <c r="N156" i="2" s="1"/>
  <c r="N91" i="2" s="1"/>
  <c r="BK186" i="2"/>
  <c r="N186" i="2" s="1"/>
  <c r="N92" i="2" s="1"/>
  <c r="AA186" i="2"/>
  <c r="AA117" i="2" s="1"/>
  <c r="AA116" i="2" s="1"/>
  <c r="H35" i="2"/>
  <c r="BC88" i="1" s="1"/>
  <c r="BC87" i="1" s="1"/>
  <c r="AY87" i="1" s="1"/>
  <c r="M112" i="2"/>
  <c r="H33" i="2"/>
  <c r="BA88" i="1" s="1"/>
  <c r="BA87" i="1" s="1"/>
  <c r="AW87" i="1" s="1"/>
  <c r="AK32" i="1" s="1"/>
  <c r="Y250" i="2"/>
  <c r="Y186" i="2"/>
  <c r="F78" i="2"/>
  <c r="H32" i="2"/>
  <c r="AZ88" i="1" s="1"/>
  <c r="AZ87" i="1" s="1"/>
  <c r="M32" i="2"/>
  <c r="AV88" i="1" s="1"/>
  <c r="W33" i="1"/>
  <c r="AX87" i="1"/>
  <c r="Y117" i="2"/>
  <c r="Y116" i="2" s="1"/>
  <c r="N118" i="2"/>
  <c r="N90" i="2" s="1"/>
  <c r="W34" i="1"/>
  <c r="M84" i="2"/>
  <c r="M33" i="2"/>
  <c r="AW88" i="1" s="1"/>
  <c r="BK117" i="2" l="1"/>
  <c r="BK116" i="2" s="1"/>
  <c r="N116" i="2" s="1"/>
  <c r="N88" i="2" s="1"/>
  <c r="W32" i="1"/>
  <c r="AT88" i="1"/>
  <c r="AV87" i="1"/>
  <c r="W31" i="1"/>
  <c r="N117" i="2" l="1"/>
  <c r="N89" i="2" s="1"/>
  <c r="AK31" i="1"/>
  <c r="AT87" i="1"/>
  <c r="M27" i="2"/>
  <c r="M30" i="2" s="1"/>
  <c r="L99" i="2"/>
  <c r="L38" i="2" l="1"/>
  <c r="AG88" i="1"/>
  <c r="AN88" i="1" l="1"/>
  <c r="AG87" i="1"/>
  <c r="AG92" i="1" l="1"/>
  <c r="AK26" i="1"/>
  <c r="AK29" i="1" s="1"/>
  <c r="AK37" i="1" s="1"/>
  <c r="AN87" i="1"/>
  <c r="AN92" i="1" s="1"/>
</calcChain>
</file>

<file path=xl/sharedStrings.xml><?xml version="1.0" encoding="utf-8"?>
<sst xmlns="http://schemas.openxmlformats.org/spreadsheetml/2006/main" count="2139" uniqueCount="589">
  <si>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</si>
  <si>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</si>
  <si>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</si>
  <si>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</si>
  <si>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</si>
  <si>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</si>
  <si>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</si>
  <si>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</si>
  <si>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</si>
  <si>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</si>
  <si>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</si>
  <si>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</si>
  <si>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</si>
  <si>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</si>
  <si>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</si>
  <si>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</si>
  <si>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</si>
  <si>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JKSO:</t>
  </si>
  <si>
    <t>CC-CZ:</t>
  </si>
  <si>
    <t>Místo:</t>
  </si>
  <si>
    <t xml:space="preserve"> </t>
  </si>
  <si>
    <t>Datum:</t>
  </si>
  <si>
    <t>22. 11. 2018</t>
  </si>
  <si>
    <t>Objednatel:</t>
  </si>
  <si>
    <t>IČ:</t>
  </si>
  <si>
    <t>DIČ:</t>
  </si>
  <si>
    <t>Zhotovitel: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</si>
  <si>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</si>
  <si>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</si>
  <si>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</si>
  <si>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</si>
  <si>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</si>
  <si>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</si>
  <si>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</si>
  <si>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</si>
  <si>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</si>
  <si>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</si>
  <si>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</si>
  <si>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</si>
  <si>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</si>
  <si>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</si>
  <si>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</si>
  <si>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</si>
  <si>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</si>
  <si>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</si>
  <si>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</si>
  <si>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</si>
  <si>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</si>
  <si>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</si>
  <si>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</si>
  <si>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</si>
  <si>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</si>
  <si>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</si>
  <si>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</si>
  <si>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</si>
  <si>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</si>
  <si>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</si>
  <si>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</si>
  <si>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</si>
  <si>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</si>
  <si>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</si>
  <si>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</si>
  <si>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</si>
  <si>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</si>
  <si>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</si>
  <si>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</si>
  <si>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</si>
  <si>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</si>
  <si>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</si>
  <si>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</si>
  <si>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</si>
  <si>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</si>
  <si>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</si>
  <si>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{bd4de96a-4a33-4d47-870a-3e3f7599defe}</t>
  </si>
  <si>
    <t>{00000000-0000-0000-0000-000000000000}</t>
  </si>
  <si>
    <t>/</t>
  </si>
  <si>
    <t>2018-02-06 - Oblastn</t>
  </si>
  <si>
    <t>2018-02-06 - Oblastní nem...</t>
  </si>
  <si>
    <t>1</t>
  </si>
  <si>
    <t>{572224f1-9114-4bad-9a73-96fc70e55f8d}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</si>
  <si>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</si>
  <si>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</si>
  <si>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</si>
  <si>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</si>
  <si>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</si>
  <si>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</si>
  <si>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</si>
  <si>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</si>
  <si>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</si>
  <si>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</si>
  <si>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</si>
  <si>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</si>
  <si>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</si>
  <si>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</si>
  <si>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</si>
  <si>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</si>
  <si>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</si>
  <si>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</si>
  <si>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</si>
  <si>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</si>
  <si>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</si>
  <si>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</si>
  <si>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</si>
  <si>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  726 - Zdravotechnika - předstěnové instalace</t>
  </si>
  <si>
    <t xml:space="preserve">    727 - Zdravotechnika - požární ochrana</t>
  </si>
  <si>
    <t>HZS - Hodinové zúčtovací sazby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</si>
  <si>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</si>
  <si>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</si>
  <si>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</si>
  <si>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</si>
  <si>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</si>
  <si>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</si>
  <si>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</si>
  <si>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</si>
  <si>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</si>
  <si>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</si>
  <si>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</si>
  <si>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</si>
  <si>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</si>
  <si>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</si>
  <si>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</si>
  <si>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</si>
  <si>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</si>
  <si>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721100911</t>
  </si>
  <si>
    <t>Zazátkování hrdla potrubí kanalizačního</t>
  </si>
  <si>
    <t>kus</t>
  </si>
  <si>
    <t>4</t>
  </si>
  <si>
    <t>721140802</t>
  </si>
  <si>
    <t>Demontáž potrubí litinové do DN 100</t>
  </si>
  <si>
    <t>m</t>
  </si>
  <si>
    <t>3</t>
  </si>
  <si>
    <t>721140806</t>
  </si>
  <si>
    <t>Demontáž potrubí litinové do DN 200</t>
  </si>
  <si>
    <t>6</t>
  </si>
  <si>
    <t>721140905</t>
  </si>
  <si>
    <t>Potrubí litinové vsazení odbočky DN 100</t>
  </si>
  <si>
    <t>8</t>
  </si>
  <si>
    <t>5</t>
  </si>
  <si>
    <t>721140915</t>
  </si>
  <si>
    <t>Potrubí litinové propojení potrubí DN 100</t>
  </si>
  <si>
    <t>10</t>
  </si>
  <si>
    <t>721141103</t>
  </si>
  <si>
    <t>Potrubí kanalizační litinové bezhrdlové odpadní spojované spojkami DN 100</t>
  </si>
  <si>
    <t>12</t>
  </si>
  <si>
    <t>7</t>
  </si>
  <si>
    <t>721171803</t>
  </si>
  <si>
    <t>Demontáž potrubí z PVC do D 75</t>
  </si>
  <si>
    <t>14</t>
  </si>
  <si>
    <t>721171808</t>
  </si>
  <si>
    <t>Demontáž potrubí z PVC do D 114</t>
  </si>
  <si>
    <t>16</t>
  </si>
  <si>
    <t>9</t>
  </si>
  <si>
    <t>721171905</t>
  </si>
  <si>
    <t>Potrubí z PP vsazení odbočky do hrdla DN 110</t>
  </si>
  <si>
    <t>18</t>
  </si>
  <si>
    <t>121</t>
  </si>
  <si>
    <t>721174004</t>
  </si>
  <si>
    <t>Potrubí kanalizační z PP svodné systém HT DN 70</t>
  </si>
  <si>
    <t>797166639</t>
  </si>
  <si>
    <t>3,5*1,05 "1,05 ztrátné"</t>
  </si>
  <si>
    <t>VV</t>
  </si>
  <si>
    <t>Součet</t>
  </si>
  <si>
    <t>122</t>
  </si>
  <si>
    <t>721174005</t>
  </si>
  <si>
    <t>Potrubí kanalizační z PP svodné systém HT DN 100</t>
  </si>
  <si>
    <t>1902364147</t>
  </si>
  <si>
    <t>7,7*1,05 "1,05 ztrátné"</t>
  </si>
  <si>
    <t>123</t>
  </si>
  <si>
    <t>721174024</t>
  </si>
  <si>
    <t>Potrubí kanalizační z PP odpadní systém HT DN 70</t>
  </si>
  <si>
    <t>-726111960</t>
  </si>
  <si>
    <t>0,5*1,05 "1,05 ztrátné"</t>
  </si>
  <si>
    <t>721174025</t>
  </si>
  <si>
    <t>Potrubí kanalizační z PP odpadní systém HT DN 100</t>
  </si>
  <si>
    <t>20</t>
  </si>
  <si>
    <t>11</t>
  </si>
  <si>
    <t>721174042</t>
  </si>
  <si>
    <t>Potrubí kanalizační z PP připojovací systém HT DN 40</t>
  </si>
  <si>
    <t>22</t>
  </si>
  <si>
    <t>721174043</t>
  </si>
  <si>
    <t>Potrubí kanalizační z PP připojovací systém HT DN 50</t>
  </si>
  <si>
    <t>24</t>
  </si>
  <si>
    <t>13</t>
  </si>
  <si>
    <t>721174045</t>
  </si>
  <si>
    <t>Potrubí kanalizační z PP připojovací systém HT DN 100</t>
  </si>
  <si>
    <t>26</t>
  </si>
  <si>
    <t>721174063</t>
  </si>
  <si>
    <t>Potrubí kanalizační z PP větrací systém HT DN 110</t>
  </si>
  <si>
    <t>28</t>
  </si>
  <si>
    <t>721194104</t>
  </si>
  <si>
    <t>Vyvedení a upevnění odpadních výpustek DN 40</t>
  </si>
  <si>
    <t>30</t>
  </si>
  <si>
    <t>721194105</t>
  </si>
  <si>
    <t>Vyvedení a upevnění odpadních výpustek DN 50</t>
  </si>
  <si>
    <t>32</t>
  </si>
  <si>
    <t>17</t>
  </si>
  <si>
    <t>721194109</t>
  </si>
  <si>
    <t>Vyvedení a upevnění odpadních výpustek DN 100</t>
  </si>
  <si>
    <t>34</t>
  </si>
  <si>
    <t>721210813</t>
  </si>
  <si>
    <t>Demontáž vpustí podlahových z kyselinovzdorné kameniny DN 100</t>
  </si>
  <si>
    <t>36</t>
  </si>
  <si>
    <t>19</t>
  </si>
  <si>
    <t>721211421</t>
  </si>
  <si>
    <t>Vpusť podlahová se svislým odtokem DN 50/75/110 mřížka nerez 115x115</t>
  </si>
  <si>
    <t>38</t>
  </si>
  <si>
    <t>721212112</t>
  </si>
  <si>
    <t>Odtokový sprchový žlab délky 800 mm s krycím roštem a zápachovou uzávěrkou</t>
  </si>
  <si>
    <t>40</t>
  </si>
  <si>
    <t>721274103</t>
  </si>
  <si>
    <t>Přivzdušňovací ventil venkovní odpadních potrubí DN 110</t>
  </si>
  <si>
    <t>42</t>
  </si>
  <si>
    <t>721274105</t>
  </si>
  <si>
    <t>Přivzdušňovací ventil podomítková verze potrubí DN 50/75 např. HL905</t>
  </si>
  <si>
    <t>44</t>
  </si>
  <si>
    <t>23</t>
  </si>
  <si>
    <t>721290123</t>
  </si>
  <si>
    <t>Zkouška těsnosti potrubí kanalizace kouřem do DN 300</t>
  </si>
  <si>
    <t>46</t>
  </si>
  <si>
    <t>721290823</t>
  </si>
  <si>
    <t>Přemístění vnitrostaveništní demontovaných hmot vnitřní kanalizace v objektech výšky do 24 m</t>
  </si>
  <si>
    <t>t</t>
  </si>
  <si>
    <t>48</t>
  </si>
  <si>
    <t>25</t>
  </si>
  <si>
    <t>721300912</t>
  </si>
  <si>
    <t>Pročištění odpadů svislých v jednom podlaží do DN 200</t>
  </si>
  <si>
    <t>50</t>
  </si>
  <si>
    <t>721300922</t>
  </si>
  <si>
    <t>Pročištění svodů ležatých do DN 300</t>
  </si>
  <si>
    <t>52</t>
  </si>
  <si>
    <t>144</t>
  </si>
  <si>
    <t>998721203</t>
  </si>
  <si>
    <t>Přesun hmot procentní pro vnitřní kanalizace v objektech v do 24 m</t>
  </si>
  <si>
    <t>%</t>
  </si>
  <si>
    <t>1055768956</t>
  </si>
  <si>
    <t>143</t>
  </si>
  <si>
    <t>998721293</t>
  </si>
  <si>
    <t>Příplatek k přesunu hmot procentní 721 za zvětšený přesun do 500 m</t>
  </si>
  <si>
    <t>-1092256278</t>
  </si>
  <si>
    <t>29</t>
  </si>
  <si>
    <t>722130801</t>
  </si>
  <si>
    <t>Demontáž potrubí ocelové pozinkované závitové do DN 25</t>
  </si>
  <si>
    <t>58</t>
  </si>
  <si>
    <t>722130802</t>
  </si>
  <si>
    <t>Demontáž potrubí ocelové pozinkované závitové do DN 40</t>
  </si>
  <si>
    <t>60</t>
  </si>
  <si>
    <t>31</t>
  </si>
  <si>
    <t>722131932</t>
  </si>
  <si>
    <t>Potrubí pozinkované závitové propojení potrubí DN 20</t>
  </si>
  <si>
    <t>62</t>
  </si>
  <si>
    <t>722131935</t>
  </si>
  <si>
    <t>Potrubí pozinkované závitové propojení potrubí DN 40</t>
  </si>
  <si>
    <t>64</t>
  </si>
  <si>
    <t>33</t>
  </si>
  <si>
    <t>722174022</t>
  </si>
  <si>
    <t>Potrubí vodovodní plastové PPR svar polyfuze PN 20 D 20 x 3,4 mm</t>
  </si>
  <si>
    <t>66</t>
  </si>
  <si>
    <t>722174023</t>
  </si>
  <si>
    <t>Potrubí vodovodní plastové PPR svar polyfuze PN 20 D 25 x 4,2 mm</t>
  </si>
  <si>
    <t>68</t>
  </si>
  <si>
    <t>35</t>
  </si>
  <si>
    <t>722174024</t>
  </si>
  <si>
    <t>Potrubí vodovodní plastové PPR svar polyfuze PN 20 D 32 x5,4 mm</t>
  </si>
  <si>
    <t>70</t>
  </si>
  <si>
    <t>722174025</t>
  </si>
  <si>
    <t>Potrubí vodovodní plastové PPR svar polyfuze PN 20 D 40 x 6,7 mm</t>
  </si>
  <si>
    <t>72</t>
  </si>
  <si>
    <t>37</t>
  </si>
  <si>
    <t>722181231</t>
  </si>
  <si>
    <t>Ochrana vodovodního potrubí přilepenými tepelně izolačními trubicemi z PE tl do 15 mm DN do 22 mm</t>
  </si>
  <si>
    <t>74</t>
  </si>
  <si>
    <t>722181242</t>
  </si>
  <si>
    <t>Ochrana vodovodního potrubí přilepenými tepelně izolačními trubicemi z PE tl do 20 mm DN do 42 mm</t>
  </si>
  <si>
    <t>76</t>
  </si>
  <si>
    <t>39</t>
  </si>
  <si>
    <t>722181251</t>
  </si>
  <si>
    <t>Ochrana vodovodního potrubí přilepenými tepelně izolačními trubicemi z PE tl do 25 mm DN do 22 mm</t>
  </si>
  <si>
    <t>78</t>
  </si>
  <si>
    <t>722181252</t>
  </si>
  <si>
    <t>Ochrana vodovodního potrubí přilepenými tepelně izolačními trubicemi z PE tl do 25 mm DN do 42 mm</t>
  </si>
  <si>
    <t>80</t>
  </si>
  <si>
    <t>41</t>
  </si>
  <si>
    <t>722190401</t>
  </si>
  <si>
    <t>Vyvedení a upevnění výpustku do DN 25</t>
  </si>
  <si>
    <t>82</t>
  </si>
  <si>
    <t>722190901</t>
  </si>
  <si>
    <t>Uzavření nebo otevření vodovodního potrubí při opravách</t>
  </si>
  <si>
    <t>84</t>
  </si>
  <si>
    <t>43</t>
  </si>
  <si>
    <t>722220111</t>
  </si>
  <si>
    <t>Nástěnka pro výtokový ventil G 1/2 s jedním závitem</t>
  </si>
  <si>
    <t>86</t>
  </si>
  <si>
    <t>722220121</t>
  </si>
  <si>
    <t>Nástěnka pro baterii G 1/2 s jedním závitem</t>
  </si>
  <si>
    <t>pár</t>
  </si>
  <si>
    <t>88</t>
  </si>
  <si>
    <t>45</t>
  </si>
  <si>
    <t>722224115</t>
  </si>
  <si>
    <t>Kohout plnicí nebo vypouštěcí G 1/2 PN 10 s jedním závitem</t>
  </si>
  <si>
    <t>90</t>
  </si>
  <si>
    <t>722229101</t>
  </si>
  <si>
    <t>Montáž vodovodních armatur s jedním závitem G 1/2 ostatní typ</t>
  </si>
  <si>
    <t>soubor</t>
  </si>
  <si>
    <t>92</t>
  </si>
  <si>
    <t>47</t>
  </si>
  <si>
    <t>722232044</t>
  </si>
  <si>
    <t>Kohout kulový přímý G 3/4 PN 42 do 185°C vnitřní závit</t>
  </si>
  <si>
    <t>94</t>
  </si>
  <si>
    <t>722232045</t>
  </si>
  <si>
    <t>Kohout kulový přímý G 1 PN 42 do 185°C vnitřní závit</t>
  </si>
  <si>
    <t>96</t>
  </si>
  <si>
    <t>49</t>
  </si>
  <si>
    <t>722232046</t>
  </si>
  <si>
    <t>Kohout kulový přímý G 1 1/4 PN 42 do 185°C vnitřní závit</t>
  </si>
  <si>
    <t>98</t>
  </si>
  <si>
    <t>722239102</t>
  </si>
  <si>
    <t>Montáž armatur vodovodních se dvěma závity G 3/4</t>
  </si>
  <si>
    <t>100</t>
  </si>
  <si>
    <t>51</t>
  </si>
  <si>
    <t>722239103</t>
  </si>
  <si>
    <t>Montáž armatur vodovodních se dvěma závity G 1</t>
  </si>
  <si>
    <t>102</t>
  </si>
  <si>
    <t>722239104</t>
  </si>
  <si>
    <t>Montáž armatur vodovodních se dvěma závity G 5/4</t>
  </si>
  <si>
    <t>104</t>
  </si>
  <si>
    <t>53</t>
  </si>
  <si>
    <t>722290226</t>
  </si>
  <si>
    <t>Zkouška těsnosti vodovodního potrubí závitového do DN 50</t>
  </si>
  <si>
    <t>106</t>
  </si>
  <si>
    <t>54</t>
  </si>
  <si>
    <t>722290234</t>
  </si>
  <si>
    <t>Proplach a dezinfekce vodovodního potrubí do DN 80</t>
  </si>
  <si>
    <t>108</t>
  </si>
  <si>
    <t>55</t>
  </si>
  <si>
    <t>722290823</t>
  </si>
  <si>
    <t>Přemístění vnitrostaveništní demontovaných hmot pro vnitřní vodovod v objektech výšky do 24 m</t>
  </si>
  <si>
    <t>110</t>
  </si>
  <si>
    <t>146</t>
  </si>
  <si>
    <t>998722203</t>
  </si>
  <si>
    <t>Přesun hmot procentní pro vnitřní vodovod v objektech v do 24 m</t>
  </si>
  <si>
    <t>987650735</t>
  </si>
  <si>
    <t>145</t>
  </si>
  <si>
    <t>998722293</t>
  </si>
  <si>
    <t>Příplatek k přesunu hmot procentní 722 za zvětšený přesun do 500 m</t>
  </si>
  <si>
    <t>1822711237</t>
  </si>
  <si>
    <t>725110811</t>
  </si>
  <si>
    <t>Demontáž klozetů splachovací s nádrží</t>
  </si>
  <si>
    <t>116</t>
  </si>
  <si>
    <t>59</t>
  </si>
  <si>
    <t>725111131</t>
  </si>
  <si>
    <t>Splachovač nádržkový plastový vysokopoložený</t>
  </si>
  <si>
    <t>118</t>
  </si>
  <si>
    <t>725111910</t>
  </si>
  <si>
    <t>Odmontování splachovací trubky</t>
  </si>
  <si>
    <t>120</t>
  </si>
  <si>
    <t>61</t>
  </si>
  <si>
    <t>725111911</t>
  </si>
  <si>
    <t>Odmontování klozetové nádrže</t>
  </si>
  <si>
    <t>725112021</t>
  </si>
  <si>
    <t>Klozet keramický závěsný na nosné stěny s hlubokým splachováním odpad vodorovný</t>
  </si>
  <si>
    <t>124</t>
  </si>
  <si>
    <t>63</t>
  </si>
  <si>
    <t>725210821</t>
  </si>
  <si>
    <t>Demontáž umyvadel bez výtokových armatur</t>
  </si>
  <si>
    <t>126</t>
  </si>
  <si>
    <t>725210826</t>
  </si>
  <si>
    <t>Demontáž umývátek bez výtokových armatur</t>
  </si>
  <si>
    <t>128</t>
  </si>
  <si>
    <t>65</t>
  </si>
  <si>
    <t>725211622</t>
  </si>
  <si>
    <t>Umyvadlo keramické připevněné na stěnu šrouby bílé se sloupem na sifon 550 mm</t>
  </si>
  <si>
    <t>130</t>
  </si>
  <si>
    <t>725211681</t>
  </si>
  <si>
    <t>Umyvadlo keramické zdravotní připevněné na stěnu šrouby bílé 640 mm</t>
  </si>
  <si>
    <t>132</t>
  </si>
  <si>
    <t>725241513</t>
  </si>
  <si>
    <t>Vanička sprchová keramická čtvercová 900x900 mm</t>
  </si>
  <si>
    <t>151216300</t>
  </si>
  <si>
    <t>125</t>
  </si>
  <si>
    <t>725245115</t>
  </si>
  <si>
    <t>Sprchová zástěna jednokřídlá do výšky 2000mm a šířky 900 mm, pevná stěna</t>
  </si>
  <si>
    <t>1481910482</t>
  </si>
  <si>
    <t>67</t>
  </si>
  <si>
    <t>725245193</t>
  </si>
  <si>
    <t>Sprchový závěs s kroužky a rohovou tyčí</t>
  </si>
  <si>
    <t>134</t>
  </si>
  <si>
    <t>725291111</t>
  </si>
  <si>
    <t>Doplňky zařízení koupelen a záchodů keramické toaletní deska rovná šířka 500 mm</t>
  </si>
  <si>
    <t>136</t>
  </si>
  <si>
    <t>69</t>
  </si>
  <si>
    <t>725291311</t>
  </si>
  <si>
    <t>Doplňky zařízení koupelen a záchodů keramické věšák trojitý</t>
  </si>
  <si>
    <t>138</t>
  </si>
  <si>
    <t>725291412</t>
  </si>
  <si>
    <t>Kartáčová souprava WC - na stěnu</t>
  </si>
  <si>
    <t>421531213</t>
  </si>
  <si>
    <t>725291511</t>
  </si>
  <si>
    <t>Doplňky zařízení koupelen a záchodů plastové dávkovač tekutého mýdla na 350 ml</t>
  </si>
  <si>
    <t>140</t>
  </si>
  <si>
    <t>71</t>
  </si>
  <si>
    <t>725291531</t>
  </si>
  <si>
    <t>Doplňky zařízení koupelen a záchodů plastové zásobník papírových ručníků</t>
  </si>
  <si>
    <t>142</t>
  </si>
  <si>
    <t>725291621</t>
  </si>
  <si>
    <t>Doplňky zařízení koupelen a záchodů nerezové zásobník toaletních papírů</t>
  </si>
  <si>
    <t>sada</t>
  </si>
  <si>
    <t>73</t>
  </si>
  <si>
    <t>725291641</t>
  </si>
  <si>
    <t>Doplňky zařízení koupelen a záchodů nerezové madlo sprchové 750 x 450 mm</t>
  </si>
  <si>
    <t>725291642</t>
  </si>
  <si>
    <t>Doplňky zařízení koupelen a záchodů nerezové sedačky do sprchy</t>
  </si>
  <si>
    <t>148</t>
  </si>
  <si>
    <t>75</t>
  </si>
  <si>
    <t>725291702</t>
  </si>
  <si>
    <t>Doplňky zařízení koupelen a záchodů smaltované madlo rovné dl 400 mm</t>
  </si>
  <si>
    <t>150</t>
  </si>
  <si>
    <t>725291703</t>
  </si>
  <si>
    <t>Doplňky zařízení koupelen a záchodů smaltované madlo rovné dl 500 mm</t>
  </si>
  <si>
    <t>152</t>
  </si>
  <si>
    <t>77</t>
  </si>
  <si>
    <t>725291722</t>
  </si>
  <si>
    <t>Doplňky zařízení koupelen a záchodů smaltované madlo krakorcové sklopné dl 834 mm</t>
  </si>
  <si>
    <t>154</t>
  </si>
  <si>
    <t>725310823</t>
  </si>
  <si>
    <t>Demontáž dřez jednoduchý vestavěný v kuchyňských sestavách bez výtokových armatur</t>
  </si>
  <si>
    <t>156</t>
  </si>
  <si>
    <t>79</t>
  </si>
  <si>
    <t>725311142</t>
  </si>
  <si>
    <t>Mycí nerezový stůl 1300x700x850mm - 1x dřez</t>
  </si>
  <si>
    <t>158</t>
  </si>
  <si>
    <t>725311143</t>
  </si>
  <si>
    <t>Mycí nerezový stůl 1500x700x850mm - 2x dřez</t>
  </si>
  <si>
    <t>160</t>
  </si>
  <si>
    <t>81</t>
  </si>
  <si>
    <t>725311144</t>
  </si>
  <si>
    <t>Sprchové transportní křeslo</t>
  </si>
  <si>
    <t>162</t>
  </si>
  <si>
    <t>725311145</t>
  </si>
  <si>
    <t>Vyplachovač a dezinfikátor ložních mís a bažantů</t>
  </si>
  <si>
    <t>164</t>
  </si>
  <si>
    <t>83</t>
  </si>
  <si>
    <t>725311146</t>
  </si>
  <si>
    <t>Vyplachovač a dezinfikátor ložních mís a bažantů s výlevkou</t>
  </si>
  <si>
    <t>166</t>
  </si>
  <si>
    <t>725311147</t>
  </si>
  <si>
    <t>Sprchový panel s dezinfekcí a s WC mísou se splachováním - nerez</t>
  </si>
  <si>
    <t>168</t>
  </si>
  <si>
    <t>85</t>
  </si>
  <si>
    <t>725319111</t>
  </si>
  <si>
    <t>Montáž dřezu ostatních typů</t>
  </si>
  <si>
    <t>170</t>
  </si>
  <si>
    <t>725320822</t>
  </si>
  <si>
    <t>Demontáž dřez dvojitý vestavěný v kuchyňských sestavách bez výtokových armatur</t>
  </si>
  <si>
    <t>172</t>
  </si>
  <si>
    <t>87</t>
  </si>
  <si>
    <t>725330820</t>
  </si>
  <si>
    <t>Demontáž výlevka diturvitová</t>
  </si>
  <si>
    <t>174</t>
  </si>
  <si>
    <t>725331111</t>
  </si>
  <si>
    <t>Výlevka bez výtokových armatur keramická se sklopnou plastovou mřížkou 425 mm</t>
  </si>
  <si>
    <t>176</t>
  </si>
  <si>
    <t>89</t>
  </si>
  <si>
    <t>725590813</t>
  </si>
  <si>
    <t>Přemístění vnitrostaveništní demontovaných pro zařizovací předměty v objektech výšky do 24 m</t>
  </si>
  <si>
    <t>178</t>
  </si>
  <si>
    <t>725813111</t>
  </si>
  <si>
    <t>Ventil rohový bez připojovací trubičky nebo flexi hadičky G 1/2</t>
  </si>
  <si>
    <t>180</t>
  </si>
  <si>
    <t>91</t>
  </si>
  <si>
    <t>725820801</t>
  </si>
  <si>
    <t>Demontáž baterie nástěnné do G 3 / 4</t>
  </si>
  <si>
    <t>182</t>
  </si>
  <si>
    <t>725820802</t>
  </si>
  <si>
    <t>Demontáž baterie stojánkové do jednoho otvoru</t>
  </si>
  <si>
    <t>184</t>
  </si>
  <si>
    <t>93</t>
  </si>
  <si>
    <t>725821311</t>
  </si>
  <si>
    <t>Baterie dřezové nástěnné pákové s otáčivým kulatým ústím a délkou ramínka 200 mm</t>
  </si>
  <si>
    <t>186</t>
  </si>
  <si>
    <t>725821312</t>
  </si>
  <si>
    <t>Baterie dřezové nástěnné pákové s otáčivým kulatým ústím a délkou ramínka 300 mm</t>
  </si>
  <si>
    <t>188</t>
  </si>
  <si>
    <t>95</t>
  </si>
  <si>
    <t>725822611</t>
  </si>
  <si>
    <t>Baterie umyvadlové stojánkové pákové bez výpusti</t>
  </si>
  <si>
    <t>190</t>
  </si>
  <si>
    <t>725829121</t>
  </si>
  <si>
    <t>Montáž baterie umyvadlové nástěnné pákové a klasické ostatní typ</t>
  </si>
  <si>
    <t>192</t>
  </si>
  <si>
    <t>97</t>
  </si>
  <si>
    <t>M</t>
  </si>
  <si>
    <t>55145615</t>
  </si>
  <si>
    <t>baterie umyvadlová nástěnná páková 150 mm chrom</t>
  </si>
  <si>
    <t>194</t>
  </si>
  <si>
    <t>725840850</t>
  </si>
  <si>
    <t>Demontáž baterie sprch diferenciální do G 3/4x1</t>
  </si>
  <si>
    <t>196</t>
  </si>
  <si>
    <t>99</t>
  </si>
  <si>
    <t>725841311</t>
  </si>
  <si>
    <t>Baterie sprchové nástěnné pákové</t>
  </si>
  <si>
    <t>198</t>
  </si>
  <si>
    <t>725841311.1</t>
  </si>
  <si>
    <t>Držák sprchy s nastavitelnou výškou – 60 cm</t>
  </si>
  <si>
    <t>200</t>
  </si>
  <si>
    <t>101</t>
  </si>
  <si>
    <t>725860811</t>
  </si>
  <si>
    <t>Demontáž uzávěrů zápachu jednoduchých</t>
  </si>
  <si>
    <t>202</t>
  </si>
  <si>
    <t>725861312</t>
  </si>
  <si>
    <t>Zápachová uzávěrka pro umyvadlo DN 40 podomítková</t>
  </si>
  <si>
    <t>204</t>
  </si>
  <si>
    <t>103</t>
  </si>
  <si>
    <t>725862103</t>
  </si>
  <si>
    <t>Zápachová uzávěrka pro dřezy DN 40/50</t>
  </si>
  <si>
    <t>206</t>
  </si>
  <si>
    <t>725869204</t>
  </si>
  <si>
    <t>Montáž zápachových uzávěrek džezových jednodílných DN 50</t>
  </si>
  <si>
    <t>208</t>
  </si>
  <si>
    <t>105</t>
  </si>
  <si>
    <t>725980122</t>
  </si>
  <si>
    <t>Dvířka 15/20</t>
  </si>
  <si>
    <t>210</t>
  </si>
  <si>
    <t>725980123</t>
  </si>
  <si>
    <t>Dvířka 30/30</t>
  </si>
  <si>
    <t>212</t>
  </si>
  <si>
    <t>107</t>
  </si>
  <si>
    <t>725980126</t>
  </si>
  <si>
    <t>Mřížka 150x150</t>
  </si>
  <si>
    <t>214</t>
  </si>
  <si>
    <t>725XZA102</t>
  </si>
  <si>
    <t>Kartáčová souprava WC – na stěnu</t>
  </si>
  <si>
    <t>216</t>
  </si>
  <si>
    <t>109</t>
  </si>
  <si>
    <t>725XZA103</t>
  </si>
  <si>
    <t>Krystalové zrcadlo do obkladu</t>
  </si>
  <si>
    <t>218</t>
  </si>
  <si>
    <t>998725203</t>
  </si>
  <si>
    <t>Přesun hmot procentní pro zařizovací předměty v objektech v do 24 m</t>
  </si>
  <si>
    <t>-979761555</t>
  </si>
  <si>
    <t>139</t>
  </si>
  <si>
    <t>998725293</t>
  </si>
  <si>
    <t>Příplatek k přesunu hmot procentní 725 za zvětšený přesun do 500 m</t>
  </si>
  <si>
    <t>-308717700</t>
  </si>
  <si>
    <t>112</t>
  </si>
  <si>
    <t>726131041</t>
  </si>
  <si>
    <t>Instalační předstěna - klozet závěsný v 1120 mm s ovládáním zepředu do lehkých stěn s kovovou kcí</t>
  </si>
  <si>
    <t>224</t>
  </si>
  <si>
    <t>113</t>
  </si>
  <si>
    <t>726191001</t>
  </si>
  <si>
    <t>Zvukoizolační souprava pro klozet a bidet</t>
  </si>
  <si>
    <t>226</t>
  </si>
  <si>
    <t>114</t>
  </si>
  <si>
    <t>726191002</t>
  </si>
  <si>
    <t>Souprava pro předstěnovou montáž</t>
  </si>
  <si>
    <t>228</t>
  </si>
  <si>
    <t>998726213</t>
  </si>
  <si>
    <t>Přesun hmot procentní pro instalační prefabrikáty v objektech v do 24 m</t>
  </si>
  <si>
    <t>1934133437</t>
  </si>
  <si>
    <t>133</t>
  </si>
  <si>
    <t>998726293</t>
  </si>
  <si>
    <t>Příplatek k přesunu hmot procentní 726 za zvětšený přesun do 500 m</t>
  </si>
  <si>
    <t>38874682</t>
  </si>
  <si>
    <t>117</t>
  </si>
  <si>
    <t>727121102</t>
  </si>
  <si>
    <t>Protipožární manžeta D 40 mm z jedné strany dělící konstrukce požární odolnost EI 90</t>
  </si>
  <si>
    <t>234</t>
  </si>
  <si>
    <t>727121103</t>
  </si>
  <si>
    <t>Protipožární manžeta D 50 mm z jedné strany dělící konstrukce požární odolnost EI 90</t>
  </si>
  <si>
    <t>236</t>
  </si>
  <si>
    <t>127</t>
  </si>
  <si>
    <t>727121105</t>
  </si>
  <si>
    <t>Protipožární manžeta D 75 mm z jedné strany dělící konstrukce požární odolnost EI 90</t>
  </si>
  <si>
    <t>-1352482690</t>
  </si>
  <si>
    <t>119</t>
  </si>
  <si>
    <t>727121107</t>
  </si>
  <si>
    <t>Protipožární manžeta D 110 mm z jedné strany dělící konstrukce požární odolnost EI 90</t>
  </si>
  <si>
    <t>238</t>
  </si>
  <si>
    <t>727121151</t>
  </si>
  <si>
    <t>Protipožární ucpávka - stropní kce D 25, PO90 min. vč. dodávky_x000D_</t>
  </si>
  <si>
    <t>240</t>
  </si>
  <si>
    <t>HZS1292</t>
  </si>
  <si>
    <t>Hodinové zúčtovací sazby profesí HSV  zemní a pomocné práce stavební dělník</t>
  </si>
  <si>
    <t>hod</t>
  </si>
  <si>
    <t>512</t>
  </si>
  <si>
    <t>981593503</t>
  </si>
  <si>
    <t xml:space="preserve">Oblastní nemocnice Náchod a.s. - úprava hygienického zázemí odd. interny, objekt A+B, horní areál </t>
  </si>
  <si>
    <t>ul. Bartnoňova, č.p.951, parc. Č. st. 1265</t>
  </si>
  <si>
    <t>ul. Bartoňova, č.p.951, parc. Č. st. 1265</t>
  </si>
  <si>
    <t>Vyplňte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</si>
</sst>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C00000"/>
      <name val="Trebuchet MS"/>
      <family val="2"/>
    </font>
    <font>
      <sz val="8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6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9" fillId="0" borderId="16" xfId="0" applyNumberFormat="1" applyFont="1" applyBorder="1" applyAlignment="1">
      <alignment vertical="center"/>
    </xf>
    <xf numFmtId="4" fontId="29" fillId="0" borderId="17" xfId="0" applyNumberFormat="1" applyFont="1" applyBorder="1" applyAlignment="1">
      <alignment vertical="center"/>
    </xf>
    <xf numFmtId="166" fontId="29" fillId="0" borderId="17" xfId="0" applyNumberFormat="1" applyFont="1" applyBorder="1" applyAlignment="1">
      <alignment vertical="center"/>
    </xf>
    <xf numFmtId="4" fontId="29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2" borderId="0" xfId="0" applyFill="1" applyProtection="1"/>
    <xf numFmtId="0" fontId="0" fillId="0" borderId="0" xfId="0"/>
    <xf numFmtId="0" fontId="28" fillId="0" borderId="0" xfId="0" applyFont="1" applyBorder="1" applyAlignment="1">
      <alignment vertical="center"/>
    </xf>
    <xf numFmtId="0" fontId="0" fillId="0" borderId="0" xfId="0" applyBorder="1"/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7" fillId="0" borderId="0" xfId="0" applyFont="1" applyBorder="1" applyAlignment="1">
      <alignment horizontal="left" vertical="center" wrapText="1"/>
    </xf>
    <xf numFmtId="4" fontId="24" fillId="0" borderId="0" xfId="0" applyNumberFormat="1" applyFont="1" applyBorder="1" applyAlignment="1">
      <alignment horizontal="right" vertical="center"/>
    </xf>
    <xf numFmtId="4" fontId="24" fillId="0" borderId="0" xfId="0" applyNumberFormat="1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4" fontId="24" fillId="5" borderId="0" xfId="0" applyNumberFormat="1" applyFont="1" applyFill="1" applyBorder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  <xf numFmtId="0" fontId="0" fillId="0" borderId="0" xfId="0" applyProtection="1"/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 vertical="center"/>
    </xf>
    <xf numFmtId="0" fontId="14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4" fontId="11" fillId="0" borderId="0" xfId="0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20" fillId="0" borderId="11" xfId="0" applyFont="1" applyBorder="1" applyAlignment="1" applyProtection="1">
      <alignment horizontal="left"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1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1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2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24" fillId="5" borderId="0" xfId="0" applyFont="1" applyFill="1" applyBorder="1" applyAlignment="1" applyProtection="1">
      <alignment horizontal="left" vertical="center"/>
    </xf>
    <xf numFmtId="4" fontId="24" fillId="5" borderId="0" xfId="0" applyNumberFormat="1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</xf>
    <xf numFmtId="0" fontId="24" fillId="0" borderId="0" xfId="0" applyFont="1" applyBorder="1" applyAlignment="1" applyProtection="1">
      <alignment horizontal="left" vertical="center"/>
    </xf>
    <xf numFmtId="4" fontId="24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34" fillId="0" borderId="25" xfId="0" applyFont="1" applyBorder="1" applyAlignment="1" applyProtection="1">
      <alignment horizontal="center" vertical="center"/>
    </xf>
    <xf numFmtId="49" fontId="34" fillId="0" borderId="25" xfId="0" applyNumberFormat="1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left" vertical="center" wrapText="1"/>
    </xf>
    <xf numFmtId="0" fontId="34" fillId="0" borderId="25" xfId="0" applyFont="1" applyBorder="1" applyAlignment="1" applyProtection="1">
      <alignment horizontal="center" vertical="center" wrapText="1"/>
    </xf>
    <xf numFmtId="167" fontId="34" fillId="0" borderId="25" xfId="0" applyNumberFormat="1" applyFont="1" applyBorder="1" applyAlignment="1" applyProtection="1">
      <alignment vertical="center"/>
    </xf>
    <xf numFmtId="4" fontId="34" fillId="0" borderId="25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37" fillId="6" borderId="0" xfId="0" applyFont="1" applyFill="1" applyBorder="1" applyAlignment="1" applyProtection="1">
      <alignment horizontal="left" vertical="center"/>
      <protection locked="0"/>
    </xf>
    <xf numFmtId="4" fontId="0" fillId="6" borderId="25" xfId="0" applyNumberFormat="1" applyFont="1" applyFill="1" applyBorder="1" applyAlignment="1" applyProtection="1">
      <alignment vertical="center"/>
      <protection locked="0"/>
    </xf>
    <xf numFmtId="4" fontId="34" fillId="6" borderId="25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84" activePane="bottomLeft" state="frozen"/>
      <selection pane="bottomLeft" activeCell="BE92" sqref="BE92"/>
    </sheetView>
  </sheetViews>
  <sheetFormatPr defaultRowHeight="12" x14ac:dyDescent="0.3"/>
  <cols>
    <col min="1" max="1" width="8.28515625" style="79" customWidth="1"/>
    <col min="2" max="2" width="1.7109375" style="79" customWidth="1"/>
    <col min="3" max="3" width="4.140625" style="79" customWidth="1"/>
    <col min="4" max="33" width="2.42578125" style="79" customWidth="1"/>
    <col min="34" max="34" width="3.28515625" style="79" customWidth="1"/>
    <col min="35" max="37" width="2.42578125" style="79" customWidth="1"/>
    <col min="38" max="38" width="8.28515625" style="79" customWidth="1"/>
    <col min="39" max="39" width="3.28515625" style="79" customWidth="1"/>
    <col min="40" max="40" width="13.28515625" style="79" customWidth="1"/>
    <col min="41" max="41" width="7.42578125" style="79" customWidth="1"/>
    <col min="42" max="42" width="4.140625" style="79" customWidth="1"/>
    <col min="43" max="43" width="1.7109375" style="79" customWidth="1"/>
    <col min="44" max="44" width="13.7109375" style="79" customWidth="1"/>
    <col min="45" max="46" width="25.85546875" style="79" hidden="1" customWidth="1"/>
    <col min="47" max="47" width="25" style="79" hidden="1" customWidth="1"/>
    <col min="48" max="52" width="21.7109375" style="79" hidden="1" customWidth="1"/>
    <col min="53" max="53" width="19.140625" style="79" hidden="1" customWidth="1"/>
    <col min="54" max="54" width="25" style="79" hidden="1" customWidth="1"/>
    <col min="55" max="56" width="19.140625" style="79" hidden="1" customWidth="1"/>
    <col min="57" max="57" width="66.42578125" style="79" customWidth="1"/>
    <col min="58" max="70" width="9.140625" style="79"/>
    <col min="71" max="89" width="9.28515625" style="79" hidden="1"/>
    <col min="90" max="16384" width="9.140625" style="79"/>
  </cols>
  <sheetData>
    <row r="1" spans="1:73" ht="21.45" customHeight="1" x14ac:dyDescent="0.3">
      <c r="A1" s="6" t="s">
        <v>0</v>
      </c>
      <c r="B1" s="7"/>
      <c r="C1" s="7"/>
      <c r="D1" s="8" t="s">
        <v>1</v>
      </c>
      <c r="E1" s="7"/>
      <c r="F1" s="7"/>
      <c r="G1" s="7"/>
      <c r="H1" s="7"/>
      <c r="I1" s="7"/>
      <c r="J1" s="7"/>
      <c r="K1" s="9" t="s">
        <v>2</v>
      </c>
      <c r="L1" s="9"/>
      <c r="M1" s="9"/>
      <c r="N1" s="9"/>
      <c r="O1" s="9"/>
      <c r="P1" s="9"/>
      <c r="Q1" s="9"/>
      <c r="R1" s="9"/>
      <c r="S1" s="9"/>
      <c r="T1" s="7"/>
      <c r="U1" s="7"/>
      <c r="V1" s="7"/>
      <c r="W1" s="9" t="s">
        <v>3</v>
      </c>
      <c r="X1" s="9"/>
      <c r="Y1" s="9"/>
      <c r="Z1" s="9"/>
      <c r="AA1" s="9"/>
      <c r="AB1" s="9"/>
      <c r="AC1" s="9"/>
      <c r="AD1" s="9"/>
      <c r="AE1" s="9"/>
      <c r="AF1" s="9"/>
      <c r="AG1" s="7"/>
      <c r="AH1" s="7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1" t="s">
        <v>4</v>
      </c>
      <c r="BB1" s="11" t="s">
        <v>5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2" t="s">
        <v>6</v>
      </c>
      <c r="BU1" s="12" t="s">
        <v>6</v>
      </c>
    </row>
    <row r="2" spans="1:73" ht="36.9" customHeight="1" x14ac:dyDescent="0.3">
      <c r="C2" s="97" t="s">
        <v>7</v>
      </c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  <c r="AD2" s="98"/>
      <c r="AE2" s="98"/>
      <c r="AF2" s="98"/>
      <c r="AG2" s="98"/>
      <c r="AH2" s="98"/>
      <c r="AI2" s="98"/>
      <c r="AJ2" s="98"/>
      <c r="AK2" s="98"/>
      <c r="AL2" s="98"/>
      <c r="AM2" s="98"/>
      <c r="AN2" s="98"/>
      <c r="AO2" s="98"/>
      <c r="AP2" s="98"/>
      <c r="AR2" s="124" t="s">
        <v>8</v>
      </c>
      <c r="AS2" s="125"/>
      <c r="AT2" s="125"/>
      <c r="AU2" s="125"/>
      <c r="AV2" s="125"/>
      <c r="AW2" s="125"/>
      <c r="AX2" s="125"/>
      <c r="AY2" s="125"/>
      <c r="AZ2" s="125"/>
      <c r="BA2" s="125"/>
      <c r="BB2" s="125"/>
      <c r="BC2" s="125"/>
      <c r="BD2" s="125"/>
      <c r="BE2" s="125"/>
      <c r="BS2" s="13" t="s">
        <v>9</v>
      </c>
      <c r="BT2" s="13" t="s">
        <v>10</v>
      </c>
    </row>
    <row r="3" spans="1:73" ht="6.9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9</v>
      </c>
      <c r="BT3" s="13" t="s">
        <v>11</v>
      </c>
    </row>
    <row r="4" spans="1:73" ht="36.9" customHeight="1" x14ac:dyDescent="0.3">
      <c r="B4" s="17"/>
      <c r="C4" s="99" t="s">
        <v>12</v>
      </c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8"/>
      <c r="AS4" s="88" t="s">
        <v>13</v>
      </c>
      <c r="BS4" s="13" t="s">
        <v>14</v>
      </c>
    </row>
    <row r="5" spans="1:73" ht="14.4" customHeight="1" x14ac:dyDescent="0.3">
      <c r="B5" s="17"/>
      <c r="C5" s="81"/>
      <c r="D5" s="19" t="s">
        <v>15</v>
      </c>
      <c r="E5" s="81"/>
      <c r="F5" s="81"/>
      <c r="G5" s="81"/>
      <c r="H5" s="81"/>
      <c r="I5" s="81"/>
      <c r="J5" s="81"/>
      <c r="K5" s="101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81"/>
      <c r="AQ5" s="18"/>
      <c r="BS5" s="13" t="s">
        <v>9</v>
      </c>
    </row>
    <row r="6" spans="1:73" ht="36.9" customHeight="1" x14ac:dyDescent="0.3">
      <c r="B6" s="17"/>
      <c r="C6" s="81"/>
      <c r="D6" s="20" t="s">
        <v>16</v>
      </c>
      <c r="E6" s="81"/>
      <c r="F6" s="81"/>
      <c r="G6" s="81"/>
      <c r="H6" s="81"/>
      <c r="I6" s="81"/>
      <c r="J6" s="81"/>
      <c r="K6" s="103" t="s">
        <v>585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81"/>
      <c r="AQ6" s="18"/>
      <c r="BS6" s="13" t="s">
        <v>9</v>
      </c>
    </row>
    <row r="7" spans="1:73" ht="14.4" customHeight="1" x14ac:dyDescent="0.3">
      <c r="B7" s="17"/>
      <c r="C7" s="81"/>
      <c r="D7" s="91" t="s">
        <v>17</v>
      </c>
      <c r="E7" s="81"/>
      <c r="F7" s="81"/>
      <c r="G7" s="81"/>
      <c r="H7" s="81"/>
      <c r="I7" s="81"/>
      <c r="J7" s="81"/>
      <c r="K7" s="89" t="s">
        <v>5</v>
      </c>
      <c r="L7" s="81"/>
      <c r="M7" s="81"/>
      <c r="N7" s="81"/>
      <c r="O7" s="81"/>
      <c r="P7" s="81"/>
      <c r="Q7" s="81"/>
      <c r="R7" s="81"/>
      <c r="S7" s="81"/>
      <c r="T7" s="81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  <c r="AJ7" s="81"/>
      <c r="AK7" s="91" t="s">
        <v>18</v>
      </c>
      <c r="AL7" s="81"/>
      <c r="AM7" s="81"/>
      <c r="AN7" s="89" t="s">
        <v>5</v>
      </c>
      <c r="AO7" s="81"/>
      <c r="AP7" s="81"/>
      <c r="AQ7" s="18"/>
      <c r="BS7" s="13" t="s">
        <v>9</v>
      </c>
    </row>
    <row r="8" spans="1:73" ht="14.4" customHeight="1" x14ac:dyDescent="0.3">
      <c r="B8" s="17"/>
      <c r="C8" s="81"/>
      <c r="D8" s="91" t="s">
        <v>19</v>
      </c>
      <c r="E8" s="81"/>
      <c r="F8" s="81"/>
      <c r="G8" s="81"/>
      <c r="H8" s="81"/>
      <c r="I8" s="81"/>
      <c r="J8" s="81"/>
      <c r="K8" s="89" t="s">
        <v>586</v>
      </c>
      <c r="L8" s="81"/>
      <c r="M8" s="81"/>
      <c r="N8" s="81"/>
      <c r="O8" s="81"/>
      <c r="P8" s="81"/>
      <c r="Q8" s="81"/>
      <c r="R8" s="81"/>
      <c r="S8" s="81"/>
      <c r="T8" s="81"/>
      <c r="U8" s="81"/>
      <c r="V8" s="81"/>
      <c r="W8" s="81"/>
      <c r="X8" s="81"/>
      <c r="Y8" s="81"/>
      <c r="Z8" s="81"/>
      <c r="AA8" s="81"/>
      <c r="AB8" s="81"/>
      <c r="AC8" s="81"/>
      <c r="AD8" s="81"/>
      <c r="AE8" s="81"/>
      <c r="AF8" s="81"/>
      <c r="AG8" s="81"/>
      <c r="AH8" s="81"/>
      <c r="AI8" s="81"/>
      <c r="AJ8" s="81"/>
      <c r="AK8" s="91" t="s">
        <v>21</v>
      </c>
      <c r="AL8" s="81"/>
      <c r="AM8" s="81"/>
      <c r="AN8" s="89" t="s">
        <v>22</v>
      </c>
      <c r="AO8" s="81"/>
      <c r="AP8" s="81"/>
      <c r="AQ8" s="18"/>
      <c r="BS8" s="13" t="s">
        <v>9</v>
      </c>
    </row>
    <row r="9" spans="1:73" ht="14.4" customHeight="1" x14ac:dyDescent="0.3">
      <c r="B9" s="17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18"/>
      <c r="BS9" s="13" t="s">
        <v>9</v>
      </c>
    </row>
    <row r="10" spans="1:73" ht="14.4" customHeight="1" x14ac:dyDescent="0.3">
      <c r="B10" s="17"/>
      <c r="C10" s="81"/>
      <c r="D10" s="91" t="s">
        <v>23</v>
      </c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1"/>
      <c r="AB10" s="81"/>
      <c r="AC10" s="81"/>
      <c r="AD10" s="81"/>
      <c r="AE10" s="81"/>
      <c r="AF10" s="81"/>
      <c r="AG10" s="81"/>
      <c r="AH10" s="81"/>
      <c r="AI10" s="81"/>
      <c r="AJ10" s="81"/>
      <c r="AK10" s="91" t="s">
        <v>24</v>
      </c>
      <c r="AL10" s="81"/>
      <c r="AM10" s="81"/>
      <c r="AN10" s="89" t="s">
        <v>5</v>
      </c>
      <c r="AO10" s="81"/>
      <c r="AP10" s="81"/>
      <c r="AQ10" s="18"/>
      <c r="BS10" s="13" t="s">
        <v>9</v>
      </c>
    </row>
    <row r="11" spans="1:73" ht="18.45" customHeight="1" x14ac:dyDescent="0.3">
      <c r="B11" s="17"/>
      <c r="C11" s="81"/>
      <c r="D11" s="81"/>
      <c r="E11" s="89" t="s">
        <v>20</v>
      </c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81"/>
      <c r="X11" s="81"/>
      <c r="Y11" s="81"/>
      <c r="Z11" s="81"/>
      <c r="AA11" s="81"/>
      <c r="AB11" s="81"/>
      <c r="AC11" s="81"/>
      <c r="AD11" s="81"/>
      <c r="AE11" s="81"/>
      <c r="AF11" s="81"/>
      <c r="AG11" s="81"/>
      <c r="AH11" s="81"/>
      <c r="AI11" s="81"/>
      <c r="AJ11" s="81"/>
      <c r="AK11" s="91" t="s">
        <v>25</v>
      </c>
      <c r="AL11" s="81"/>
      <c r="AM11" s="81"/>
      <c r="AN11" s="89" t="s">
        <v>5</v>
      </c>
      <c r="AO11" s="81"/>
      <c r="AP11" s="81"/>
      <c r="AQ11" s="18"/>
      <c r="BS11" s="13" t="s">
        <v>9</v>
      </c>
    </row>
    <row r="12" spans="1:73" ht="6.9" customHeight="1" x14ac:dyDescent="0.3">
      <c r="B12" s="17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1"/>
      <c r="AB12" s="81"/>
      <c r="AC12" s="81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18"/>
      <c r="BS12" s="13" t="s">
        <v>9</v>
      </c>
    </row>
    <row r="13" spans="1:73" ht="14.4" customHeight="1" x14ac:dyDescent="0.3">
      <c r="B13" s="17"/>
      <c r="C13" s="81"/>
      <c r="D13" s="91" t="s">
        <v>26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91" t="s">
        <v>24</v>
      </c>
      <c r="AL13" s="81"/>
      <c r="AM13" s="81"/>
      <c r="AN13" s="89" t="s">
        <v>5</v>
      </c>
      <c r="AO13" s="81"/>
      <c r="AP13" s="81"/>
      <c r="AQ13" s="18"/>
      <c r="BS13" s="13" t="s">
        <v>9</v>
      </c>
    </row>
    <row r="14" spans="1:73" ht="13.2" x14ac:dyDescent="0.3">
      <c r="B14" s="17"/>
      <c r="C14" s="81"/>
      <c r="D14" s="81"/>
      <c r="E14" s="89" t="s">
        <v>20</v>
      </c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91" t="s">
        <v>25</v>
      </c>
      <c r="AL14" s="81"/>
      <c r="AM14" s="81"/>
      <c r="AN14" s="89" t="s">
        <v>5</v>
      </c>
      <c r="AO14" s="81"/>
      <c r="AP14" s="81"/>
      <c r="AQ14" s="18"/>
      <c r="BS14" s="13" t="s">
        <v>9</v>
      </c>
    </row>
    <row r="15" spans="1:73" ht="6.9" customHeight="1" x14ac:dyDescent="0.3">
      <c r="B15" s="17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18"/>
      <c r="BS15" s="13" t="s">
        <v>6</v>
      </c>
    </row>
    <row r="16" spans="1:73" ht="14.4" customHeight="1" x14ac:dyDescent="0.3">
      <c r="B16" s="17"/>
      <c r="C16" s="81"/>
      <c r="D16" s="91" t="s">
        <v>27</v>
      </c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1"/>
      <c r="AG16" s="81"/>
      <c r="AH16" s="81"/>
      <c r="AI16" s="81"/>
      <c r="AJ16" s="81"/>
      <c r="AK16" s="91" t="s">
        <v>24</v>
      </c>
      <c r="AL16" s="81"/>
      <c r="AM16" s="81"/>
      <c r="AN16" s="89" t="s">
        <v>5</v>
      </c>
      <c r="AO16" s="81"/>
      <c r="AP16" s="81"/>
      <c r="AQ16" s="18"/>
      <c r="BS16" s="13" t="s">
        <v>6</v>
      </c>
    </row>
    <row r="17" spans="2:71" ht="18.45" customHeight="1" x14ac:dyDescent="0.3">
      <c r="B17" s="17"/>
      <c r="C17" s="81"/>
      <c r="D17" s="81"/>
      <c r="E17" s="89" t="s">
        <v>20</v>
      </c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91" t="s">
        <v>25</v>
      </c>
      <c r="AL17" s="81"/>
      <c r="AM17" s="81"/>
      <c r="AN17" s="89" t="s">
        <v>5</v>
      </c>
      <c r="AO17" s="81"/>
      <c r="AP17" s="81"/>
      <c r="AQ17" s="18"/>
      <c r="BS17" s="13" t="s">
        <v>28</v>
      </c>
    </row>
    <row r="18" spans="2:71" ht="6.9" customHeight="1" x14ac:dyDescent="0.3">
      <c r="B18" s="17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18"/>
      <c r="BS18" s="13" t="s">
        <v>9</v>
      </c>
    </row>
    <row r="19" spans="2:71" ht="14.4" customHeight="1" x14ac:dyDescent="0.3">
      <c r="B19" s="17"/>
      <c r="C19" s="81"/>
      <c r="D19" s="91" t="s">
        <v>29</v>
      </c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91" t="s">
        <v>24</v>
      </c>
      <c r="AL19" s="81"/>
      <c r="AM19" s="81"/>
      <c r="AN19" s="89" t="s">
        <v>5</v>
      </c>
      <c r="AO19" s="81"/>
      <c r="AP19" s="81"/>
      <c r="AQ19" s="18"/>
      <c r="BS19" s="13" t="s">
        <v>9</v>
      </c>
    </row>
    <row r="20" spans="2:71" ht="18.45" customHeight="1" x14ac:dyDescent="0.3">
      <c r="B20" s="17"/>
      <c r="C20" s="81"/>
      <c r="D20" s="81"/>
      <c r="E20" s="89" t="s">
        <v>20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91" t="s">
        <v>25</v>
      </c>
      <c r="AL20" s="81"/>
      <c r="AM20" s="81"/>
      <c r="AN20" s="89" t="s">
        <v>5</v>
      </c>
      <c r="AO20" s="81"/>
      <c r="AP20" s="81"/>
      <c r="AQ20" s="18"/>
    </row>
    <row r="21" spans="2:71" ht="6.9" customHeight="1" x14ac:dyDescent="0.3">
      <c r="B21" s="17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18"/>
    </row>
    <row r="22" spans="2:71" ht="13.2" x14ac:dyDescent="0.3">
      <c r="B22" s="17"/>
      <c r="C22" s="81"/>
      <c r="D22" s="91" t="s">
        <v>30</v>
      </c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18"/>
    </row>
    <row r="23" spans="2:71" ht="16.5" customHeight="1" x14ac:dyDescent="0.3">
      <c r="B23" s="17"/>
      <c r="C23" s="81"/>
      <c r="D23" s="81"/>
      <c r="E23" s="104" t="s">
        <v>5</v>
      </c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81"/>
      <c r="AP23" s="81"/>
      <c r="AQ23" s="18"/>
    </row>
    <row r="24" spans="2:71" ht="6.9" customHeight="1" x14ac:dyDescent="0.3">
      <c r="B24" s="17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18"/>
    </row>
    <row r="25" spans="2:71" ht="6.9" customHeight="1" x14ac:dyDescent="0.3">
      <c r="B25" s="17"/>
      <c r="C25" s="8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81"/>
      <c r="AQ25" s="18"/>
    </row>
    <row r="26" spans="2:71" ht="14.4" customHeight="1" x14ac:dyDescent="0.3">
      <c r="B26" s="17"/>
      <c r="C26" s="81"/>
      <c r="D26" s="22" t="s">
        <v>31</v>
      </c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128">
        <f>ROUND(AG87,2)</f>
        <v>0</v>
      </c>
      <c r="AL26" s="102"/>
      <c r="AM26" s="102"/>
      <c r="AN26" s="102"/>
      <c r="AO26" s="102"/>
      <c r="AP26" s="81"/>
      <c r="AQ26" s="18"/>
    </row>
    <row r="27" spans="2:71" ht="14.4" customHeight="1" x14ac:dyDescent="0.3">
      <c r="B27" s="17"/>
      <c r="C27" s="81"/>
      <c r="D27" s="22" t="s">
        <v>32</v>
      </c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128">
        <f>ROUND(AG90,2)</f>
        <v>0</v>
      </c>
      <c r="AL27" s="128"/>
      <c r="AM27" s="128"/>
      <c r="AN27" s="128"/>
      <c r="AO27" s="128"/>
      <c r="AP27" s="81"/>
      <c r="AQ27" s="18"/>
    </row>
    <row r="28" spans="2:71" s="1" customFormat="1" ht="6.9" customHeight="1" x14ac:dyDescent="0.3">
      <c r="B28" s="23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24"/>
    </row>
    <row r="29" spans="2:71" s="1" customFormat="1" ht="25.95" customHeight="1" x14ac:dyDescent="0.3">
      <c r="B29" s="23"/>
      <c r="C29" s="90"/>
      <c r="D29" s="25" t="s">
        <v>33</v>
      </c>
      <c r="E29" s="82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2"/>
      <c r="AG29" s="82"/>
      <c r="AH29" s="82"/>
      <c r="AI29" s="82"/>
      <c r="AJ29" s="82"/>
      <c r="AK29" s="129">
        <f>ROUND(AK26+AK27,2)</f>
        <v>0</v>
      </c>
      <c r="AL29" s="130"/>
      <c r="AM29" s="130"/>
      <c r="AN29" s="130"/>
      <c r="AO29" s="130"/>
      <c r="AP29" s="90"/>
      <c r="AQ29" s="24"/>
    </row>
    <row r="30" spans="2:71" s="1" customFormat="1" ht="6.9" customHeight="1" x14ac:dyDescent="0.3">
      <c r="B30" s="23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24"/>
    </row>
    <row r="31" spans="2:71" s="2" customFormat="1" ht="14.4" customHeight="1" x14ac:dyDescent="0.3">
      <c r="B31" s="26"/>
      <c r="C31" s="87"/>
      <c r="D31" s="83" t="s">
        <v>34</v>
      </c>
      <c r="E31" s="87"/>
      <c r="F31" s="83" t="s">
        <v>35</v>
      </c>
      <c r="G31" s="87"/>
      <c r="H31" s="87"/>
      <c r="I31" s="87"/>
      <c r="J31" s="87"/>
      <c r="K31" s="87"/>
      <c r="L31" s="94">
        <v>0.21</v>
      </c>
      <c r="M31" s="95"/>
      <c r="N31" s="95"/>
      <c r="O31" s="95"/>
      <c r="P31" s="87"/>
      <c r="Q31" s="87"/>
      <c r="R31" s="87"/>
      <c r="S31" s="87"/>
      <c r="T31" s="27" t="s">
        <v>36</v>
      </c>
      <c r="U31" s="87"/>
      <c r="V31" s="87"/>
      <c r="W31" s="96">
        <f>ROUND(AZ87+SUM(CD91),2)</f>
        <v>0</v>
      </c>
      <c r="X31" s="95"/>
      <c r="Y31" s="95"/>
      <c r="Z31" s="95"/>
      <c r="AA31" s="95"/>
      <c r="AB31" s="95"/>
      <c r="AC31" s="95"/>
      <c r="AD31" s="95"/>
      <c r="AE31" s="95"/>
      <c r="AF31" s="87"/>
      <c r="AG31" s="87"/>
      <c r="AH31" s="87"/>
      <c r="AI31" s="87"/>
      <c r="AJ31" s="87"/>
      <c r="AK31" s="96">
        <f>ROUND(AV87+SUM(BY91),2)</f>
        <v>0</v>
      </c>
      <c r="AL31" s="95"/>
      <c r="AM31" s="95"/>
      <c r="AN31" s="95"/>
      <c r="AO31" s="95"/>
      <c r="AP31" s="87"/>
      <c r="AQ31" s="28"/>
    </row>
    <row r="32" spans="2:71" s="2" customFormat="1" ht="14.4" customHeight="1" x14ac:dyDescent="0.3">
      <c r="B32" s="26"/>
      <c r="C32" s="87"/>
      <c r="D32" s="87"/>
      <c r="E32" s="87"/>
      <c r="F32" s="83" t="s">
        <v>37</v>
      </c>
      <c r="G32" s="87"/>
      <c r="H32" s="87"/>
      <c r="I32" s="87"/>
      <c r="J32" s="87"/>
      <c r="K32" s="87"/>
      <c r="L32" s="94">
        <v>0.15</v>
      </c>
      <c r="M32" s="95"/>
      <c r="N32" s="95"/>
      <c r="O32" s="95"/>
      <c r="P32" s="87"/>
      <c r="Q32" s="87"/>
      <c r="R32" s="87"/>
      <c r="S32" s="87"/>
      <c r="T32" s="27" t="s">
        <v>36</v>
      </c>
      <c r="U32" s="87"/>
      <c r="V32" s="87"/>
      <c r="W32" s="96">
        <f>ROUND(BA87+SUM(CE91),2)</f>
        <v>0</v>
      </c>
      <c r="X32" s="95"/>
      <c r="Y32" s="95"/>
      <c r="Z32" s="95"/>
      <c r="AA32" s="95"/>
      <c r="AB32" s="95"/>
      <c r="AC32" s="95"/>
      <c r="AD32" s="95"/>
      <c r="AE32" s="95"/>
      <c r="AF32" s="87"/>
      <c r="AG32" s="87"/>
      <c r="AH32" s="87"/>
      <c r="AI32" s="87"/>
      <c r="AJ32" s="87"/>
      <c r="AK32" s="96">
        <f>ROUND(AW87+SUM(BZ91),2)</f>
        <v>0</v>
      </c>
      <c r="AL32" s="95"/>
      <c r="AM32" s="95"/>
      <c r="AN32" s="95"/>
      <c r="AO32" s="95"/>
      <c r="AP32" s="87"/>
      <c r="AQ32" s="28"/>
    </row>
    <row r="33" spans="2:43" s="2" customFormat="1" ht="14.4" hidden="1" customHeight="1" x14ac:dyDescent="0.3">
      <c r="B33" s="26"/>
      <c r="C33" s="87"/>
      <c r="D33" s="87"/>
      <c r="E33" s="87"/>
      <c r="F33" s="83" t="s">
        <v>38</v>
      </c>
      <c r="G33" s="87"/>
      <c r="H33" s="87"/>
      <c r="I33" s="87"/>
      <c r="J33" s="87"/>
      <c r="K33" s="87"/>
      <c r="L33" s="94">
        <v>0.21</v>
      </c>
      <c r="M33" s="95"/>
      <c r="N33" s="95"/>
      <c r="O33" s="95"/>
      <c r="P33" s="87"/>
      <c r="Q33" s="87"/>
      <c r="R33" s="87"/>
      <c r="S33" s="87"/>
      <c r="T33" s="27" t="s">
        <v>36</v>
      </c>
      <c r="U33" s="87"/>
      <c r="V33" s="87"/>
      <c r="W33" s="96">
        <f>ROUND(BB87+SUM(CF91),2)</f>
        <v>0</v>
      </c>
      <c r="X33" s="95"/>
      <c r="Y33" s="95"/>
      <c r="Z33" s="95"/>
      <c r="AA33" s="95"/>
      <c r="AB33" s="95"/>
      <c r="AC33" s="95"/>
      <c r="AD33" s="95"/>
      <c r="AE33" s="95"/>
      <c r="AF33" s="87"/>
      <c r="AG33" s="87"/>
      <c r="AH33" s="87"/>
      <c r="AI33" s="87"/>
      <c r="AJ33" s="87"/>
      <c r="AK33" s="96">
        <v>0</v>
      </c>
      <c r="AL33" s="95"/>
      <c r="AM33" s="95"/>
      <c r="AN33" s="95"/>
      <c r="AO33" s="95"/>
      <c r="AP33" s="87"/>
      <c r="AQ33" s="28"/>
    </row>
    <row r="34" spans="2:43" s="2" customFormat="1" ht="14.4" hidden="1" customHeight="1" x14ac:dyDescent="0.3">
      <c r="B34" s="26"/>
      <c r="C34" s="87"/>
      <c r="D34" s="87"/>
      <c r="E34" s="87"/>
      <c r="F34" s="83" t="s">
        <v>39</v>
      </c>
      <c r="G34" s="87"/>
      <c r="H34" s="87"/>
      <c r="I34" s="87"/>
      <c r="J34" s="87"/>
      <c r="K34" s="87"/>
      <c r="L34" s="94">
        <v>0.15</v>
      </c>
      <c r="M34" s="95"/>
      <c r="N34" s="95"/>
      <c r="O34" s="95"/>
      <c r="P34" s="87"/>
      <c r="Q34" s="87"/>
      <c r="R34" s="87"/>
      <c r="S34" s="87"/>
      <c r="T34" s="27" t="s">
        <v>36</v>
      </c>
      <c r="U34" s="87"/>
      <c r="V34" s="87"/>
      <c r="W34" s="96">
        <f>ROUND(BC87+SUM(CG91),2)</f>
        <v>0</v>
      </c>
      <c r="X34" s="95"/>
      <c r="Y34" s="95"/>
      <c r="Z34" s="95"/>
      <c r="AA34" s="95"/>
      <c r="AB34" s="95"/>
      <c r="AC34" s="95"/>
      <c r="AD34" s="95"/>
      <c r="AE34" s="95"/>
      <c r="AF34" s="87"/>
      <c r="AG34" s="87"/>
      <c r="AH34" s="87"/>
      <c r="AI34" s="87"/>
      <c r="AJ34" s="87"/>
      <c r="AK34" s="96">
        <v>0</v>
      </c>
      <c r="AL34" s="95"/>
      <c r="AM34" s="95"/>
      <c r="AN34" s="95"/>
      <c r="AO34" s="95"/>
      <c r="AP34" s="87"/>
      <c r="AQ34" s="28"/>
    </row>
    <row r="35" spans="2:43" s="2" customFormat="1" ht="14.4" hidden="1" customHeight="1" x14ac:dyDescent="0.3">
      <c r="B35" s="26"/>
      <c r="C35" s="87"/>
      <c r="D35" s="87"/>
      <c r="E35" s="87"/>
      <c r="F35" s="83" t="s">
        <v>40</v>
      </c>
      <c r="G35" s="87"/>
      <c r="H35" s="87"/>
      <c r="I35" s="87"/>
      <c r="J35" s="87"/>
      <c r="K35" s="87"/>
      <c r="L35" s="94">
        <v>0</v>
      </c>
      <c r="M35" s="95"/>
      <c r="N35" s="95"/>
      <c r="O35" s="95"/>
      <c r="P35" s="87"/>
      <c r="Q35" s="87"/>
      <c r="R35" s="87"/>
      <c r="S35" s="87"/>
      <c r="T35" s="27" t="s">
        <v>36</v>
      </c>
      <c r="U35" s="87"/>
      <c r="V35" s="87"/>
      <c r="W35" s="96">
        <f>ROUND(BD87+SUM(CH91),2)</f>
        <v>0</v>
      </c>
      <c r="X35" s="95"/>
      <c r="Y35" s="95"/>
      <c r="Z35" s="95"/>
      <c r="AA35" s="95"/>
      <c r="AB35" s="95"/>
      <c r="AC35" s="95"/>
      <c r="AD35" s="95"/>
      <c r="AE35" s="95"/>
      <c r="AF35" s="87"/>
      <c r="AG35" s="87"/>
      <c r="AH35" s="87"/>
      <c r="AI35" s="87"/>
      <c r="AJ35" s="87"/>
      <c r="AK35" s="96">
        <v>0</v>
      </c>
      <c r="AL35" s="95"/>
      <c r="AM35" s="95"/>
      <c r="AN35" s="95"/>
      <c r="AO35" s="95"/>
      <c r="AP35" s="87"/>
      <c r="AQ35" s="28"/>
    </row>
    <row r="36" spans="2:43" s="1" customFormat="1" ht="6.9" customHeight="1" x14ac:dyDescent="0.3">
      <c r="B36" s="23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24"/>
    </row>
    <row r="37" spans="2:43" s="1" customFormat="1" ht="25.95" customHeight="1" x14ac:dyDescent="0.3">
      <c r="B37" s="23"/>
      <c r="C37" s="29"/>
      <c r="D37" s="30" t="s">
        <v>41</v>
      </c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31" t="s">
        <v>42</v>
      </c>
      <c r="U37" s="85"/>
      <c r="V37" s="85"/>
      <c r="W37" s="85"/>
      <c r="X37" s="105" t="s">
        <v>43</v>
      </c>
      <c r="Y37" s="106"/>
      <c r="Z37" s="106"/>
      <c r="AA37" s="106"/>
      <c r="AB37" s="106"/>
      <c r="AC37" s="85"/>
      <c r="AD37" s="85"/>
      <c r="AE37" s="85"/>
      <c r="AF37" s="85"/>
      <c r="AG37" s="85"/>
      <c r="AH37" s="85"/>
      <c r="AI37" s="85"/>
      <c r="AJ37" s="85"/>
      <c r="AK37" s="107">
        <f>SUM(AK29:AK35)</f>
        <v>0</v>
      </c>
      <c r="AL37" s="106"/>
      <c r="AM37" s="106"/>
      <c r="AN37" s="106"/>
      <c r="AO37" s="108"/>
      <c r="AP37" s="29"/>
      <c r="AQ37" s="24"/>
    </row>
    <row r="38" spans="2:43" s="1" customFormat="1" ht="14.4" customHeight="1" x14ac:dyDescent="0.3">
      <c r="B38" s="23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24"/>
    </row>
    <row r="39" spans="2:43" x14ac:dyDescent="0.3">
      <c r="B39" s="17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18"/>
    </row>
    <row r="40" spans="2:43" x14ac:dyDescent="0.3">
      <c r="B40" s="17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18"/>
    </row>
    <row r="41" spans="2:43" x14ac:dyDescent="0.3">
      <c r="B41" s="17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18"/>
    </row>
    <row r="42" spans="2:43" x14ac:dyDescent="0.3">
      <c r="B42" s="17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18"/>
    </row>
    <row r="43" spans="2:43" x14ac:dyDescent="0.3">
      <c r="B43" s="17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18"/>
    </row>
    <row r="44" spans="2:43" x14ac:dyDescent="0.3">
      <c r="B44" s="17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18"/>
    </row>
    <row r="45" spans="2:43" x14ac:dyDescent="0.3">
      <c r="B45" s="17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18"/>
    </row>
    <row r="46" spans="2:43" x14ac:dyDescent="0.3">
      <c r="B46" s="17"/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18"/>
    </row>
    <row r="47" spans="2:43" x14ac:dyDescent="0.3">
      <c r="B47" s="17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18"/>
    </row>
    <row r="48" spans="2:43" x14ac:dyDescent="0.3">
      <c r="B48" s="17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18"/>
    </row>
    <row r="49" spans="2:43" s="1" customFormat="1" ht="14.4" x14ac:dyDescent="0.3">
      <c r="B49" s="23"/>
      <c r="C49" s="90"/>
      <c r="D49" s="32" t="s">
        <v>44</v>
      </c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4"/>
      <c r="AA49" s="90"/>
      <c r="AB49" s="90"/>
      <c r="AC49" s="32" t="s">
        <v>45</v>
      </c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4"/>
      <c r="AP49" s="90"/>
      <c r="AQ49" s="24"/>
    </row>
    <row r="50" spans="2:43" x14ac:dyDescent="0.3">
      <c r="B50" s="17"/>
      <c r="C50" s="81"/>
      <c r="D50" s="35"/>
      <c r="E50" s="81"/>
      <c r="F50" s="81"/>
      <c r="G50" s="81"/>
      <c r="H50" s="81"/>
      <c r="I50" s="81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36"/>
      <c r="AA50" s="81"/>
      <c r="AB50" s="81"/>
      <c r="AC50" s="35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36"/>
      <c r="AP50" s="81"/>
      <c r="AQ50" s="18"/>
    </row>
    <row r="51" spans="2:43" x14ac:dyDescent="0.3">
      <c r="B51" s="17"/>
      <c r="C51" s="81"/>
      <c r="D51" s="35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36"/>
      <c r="AA51" s="81"/>
      <c r="AB51" s="81"/>
      <c r="AC51" s="35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36"/>
      <c r="AP51" s="81"/>
      <c r="AQ51" s="18"/>
    </row>
    <row r="52" spans="2:43" x14ac:dyDescent="0.3">
      <c r="B52" s="17"/>
      <c r="C52" s="81"/>
      <c r="D52" s="35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36"/>
      <c r="AA52" s="81"/>
      <c r="AB52" s="81"/>
      <c r="AC52" s="35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36"/>
      <c r="AP52" s="81"/>
      <c r="AQ52" s="18"/>
    </row>
    <row r="53" spans="2:43" x14ac:dyDescent="0.3">
      <c r="B53" s="17"/>
      <c r="C53" s="81"/>
      <c r="D53" s="35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36"/>
      <c r="AA53" s="81"/>
      <c r="AB53" s="81"/>
      <c r="AC53" s="35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36"/>
      <c r="AP53" s="81"/>
      <c r="AQ53" s="18"/>
    </row>
    <row r="54" spans="2:43" x14ac:dyDescent="0.3">
      <c r="B54" s="17"/>
      <c r="C54" s="81"/>
      <c r="D54" s="35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36"/>
      <c r="AA54" s="81"/>
      <c r="AB54" s="81"/>
      <c r="AC54" s="35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36"/>
      <c r="AP54" s="81"/>
      <c r="AQ54" s="18"/>
    </row>
    <row r="55" spans="2:43" x14ac:dyDescent="0.3">
      <c r="B55" s="17"/>
      <c r="C55" s="81"/>
      <c r="D55" s="35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36"/>
      <c r="AA55" s="81"/>
      <c r="AB55" s="81"/>
      <c r="AC55" s="35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36"/>
      <c r="AP55" s="81"/>
      <c r="AQ55" s="18"/>
    </row>
    <row r="56" spans="2:43" x14ac:dyDescent="0.3">
      <c r="B56" s="17"/>
      <c r="C56" s="81"/>
      <c r="D56" s="35"/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36"/>
      <c r="AA56" s="81"/>
      <c r="AB56" s="81"/>
      <c r="AC56" s="35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36"/>
      <c r="AP56" s="81"/>
      <c r="AQ56" s="18"/>
    </row>
    <row r="57" spans="2:43" x14ac:dyDescent="0.3">
      <c r="B57" s="17"/>
      <c r="C57" s="81"/>
      <c r="D57" s="35"/>
      <c r="E57" s="81"/>
      <c r="F57" s="81"/>
      <c r="G57" s="81"/>
      <c r="H57" s="81"/>
      <c r="I57" s="81"/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36"/>
      <c r="AA57" s="81"/>
      <c r="AB57" s="81"/>
      <c r="AC57" s="35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36"/>
      <c r="AP57" s="81"/>
      <c r="AQ57" s="18"/>
    </row>
    <row r="58" spans="2:43" s="1" customFormat="1" ht="14.4" x14ac:dyDescent="0.3">
      <c r="B58" s="23"/>
      <c r="C58" s="90"/>
      <c r="D58" s="37" t="s">
        <v>46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9" t="s">
        <v>47</v>
      </c>
      <c r="S58" s="38"/>
      <c r="T58" s="38"/>
      <c r="U58" s="38"/>
      <c r="V58" s="38"/>
      <c r="W58" s="38"/>
      <c r="X58" s="38"/>
      <c r="Y58" s="38"/>
      <c r="Z58" s="40"/>
      <c r="AA58" s="90"/>
      <c r="AB58" s="90"/>
      <c r="AC58" s="37" t="s">
        <v>46</v>
      </c>
      <c r="AD58" s="38"/>
      <c r="AE58" s="38"/>
      <c r="AF58" s="38"/>
      <c r="AG58" s="38"/>
      <c r="AH58" s="38"/>
      <c r="AI58" s="38"/>
      <c r="AJ58" s="38"/>
      <c r="AK58" s="38"/>
      <c r="AL58" s="38"/>
      <c r="AM58" s="39" t="s">
        <v>47</v>
      </c>
      <c r="AN58" s="38"/>
      <c r="AO58" s="40"/>
      <c r="AP58" s="90"/>
      <c r="AQ58" s="24"/>
    </row>
    <row r="59" spans="2:43" x14ac:dyDescent="0.3">
      <c r="B59" s="17"/>
      <c r="C59" s="81"/>
      <c r="D59" s="81"/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18"/>
    </row>
    <row r="60" spans="2:43" s="1" customFormat="1" ht="14.4" x14ac:dyDescent="0.3">
      <c r="B60" s="23"/>
      <c r="C60" s="90"/>
      <c r="D60" s="3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4"/>
      <c r="AA60" s="90"/>
      <c r="AB60" s="90"/>
      <c r="AC60" s="32" t="s">
        <v>49</v>
      </c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4"/>
      <c r="AP60" s="90"/>
      <c r="AQ60" s="24"/>
    </row>
    <row r="61" spans="2:43" x14ac:dyDescent="0.3">
      <c r="B61" s="17"/>
      <c r="C61" s="81"/>
      <c r="D61" s="35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36"/>
      <c r="AA61" s="81"/>
      <c r="AB61" s="81"/>
      <c r="AC61" s="35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36"/>
      <c r="AP61" s="81"/>
      <c r="AQ61" s="18"/>
    </row>
    <row r="62" spans="2:43" x14ac:dyDescent="0.3">
      <c r="B62" s="17"/>
      <c r="C62" s="81"/>
      <c r="D62" s="35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36"/>
      <c r="AA62" s="81"/>
      <c r="AB62" s="81"/>
      <c r="AC62" s="35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36"/>
      <c r="AP62" s="81"/>
      <c r="AQ62" s="18"/>
    </row>
    <row r="63" spans="2:43" x14ac:dyDescent="0.3">
      <c r="B63" s="17"/>
      <c r="C63" s="81"/>
      <c r="D63" s="35"/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36"/>
      <c r="AA63" s="81"/>
      <c r="AB63" s="81"/>
      <c r="AC63" s="35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36"/>
      <c r="AP63" s="81"/>
      <c r="AQ63" s="18"/>
    </row>
    <row r="64" spans="2:43" x14ac:dyDescent="0.3">
      <c r="B64" s="17"/>
      <c r="C64" s="81"/>
      <c r="D64" s="35"/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36"/>
      <c r="AA64" s="81"/>
      <c r="AB64" s="81"/>
      <c r="AC64" s="35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36"/>
      <c r="AP64" s="81"/>
      <c r="AQ64" s="18"/>
    </row>
    <row r="65" spans="2:43" x14ac:dyDescent="0.3">
      <c r="B65" s="17"/>
      <c r="C65" s="81"/>
      <c r="D65" s="35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36"/>
      <c r="AA65" s="81"/>
      <c r="AB65" s="81"/>
      <c r="AC65" s="35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36"/>
      <c r="AP65" s="81"/>
      <c r="AQ65" s="18"/>
    </row>
    <row r="66" spans="2:43" x14ac:dyDescent="0.3">
      <c r="B66" s="17"/>
      <c r="C66" s="81"/>
      <c r="D66" s="35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36"/>
      <c r="AA66" s="81"/>
      <c r="AB66" s="81"/>
      <c r="AC66" s="35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36"/>
      <c r="AP66" s="81"/>
      <c r="AQ66" s="18"/>
    </row>
    <row r="67" spans="2:43" x14ac:dyDescent="0.3">
      <c r="B67" s="17"/>
      <c r="C67" s="81"/>
      <c r="D67" s="35"/>
      <c r="E67" s="81"/>
      <c r="F67" s="81"/>
      <c r="G67" s="81"/>
      <c r="H67" s="81"/>
      <c r="I67" s="81"/>
      <c r="J67" s="81"/>
      <c r="K67" s="81"/>
      <c r="L67" s="81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36"/>
      <c r="AA67" s="81"/>
      <c r="AB67" s="81"/>
      <c r="AC67" s="35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36"/>
      <c r="AP67" s="81"/>
      <c r="AQ67" s="18"/>
    </row>
    <row r="68" spans="2:43" x14ac:dyDescent="0.3">
      <c r="B68" s="17"/>
      <c r="C68" s="81"/>
      <c r="D68" s="35"/>
      <c r="E68" s="81"/>
      <c r="F68" s="81"/>
      <c r="G68" s="81"/>
      <c r="H68" s="81"/>
      <c r="I68" s="81"/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36"/>
      <c r="AA68" s="81"/>
      <c r="AB68" s="81"/>
      <c r="AC68" s="35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36"/>
      <c r="AP68" s="81"/>
      <c r="AQ68" s="18"/>
    </row>
    <row r="69" spans="2:43" s="1" customFormat="1" ht="14.4" x14ac:dyDescent="0.3">
      <c r="B69" s="23"/>
      <c r="C69" s="90"/>
      <c r="D69" s="37" t="s">
        <v>46</v>
      </c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9" t="s">
        <v>47</v>
      </c>
      <c r="S69" s="38"/>
      <c r="T69" s="38"/>
      <c r="U69" s="38"/>
      <c r="V69" s="38"/>
      <c r="W69" s="38"/>
      <c r="X69" s="38"/>
      <c r="Y69" s="38"/>
      <c r="Z69" s="40"/>
      <c r="AA69" s="90"/>
      <c r="AB69" s="90"/>
      <c r="AC69" s="37" t="s">
        <v>46</v>
      </c>
      <c r="AD69" s="38"/>
      <c r="AE69" s="38"/>
      <c r="AF69" s="38"/>
      <c r="AG69" s="38"/>
      <c r="AH69" s="38"/>
      <c r="AI69" s="38"/>
      <c r="AJ69" s="38"/>
      <c r="AK69" s="38"/>
      <c r="AL69" s="38"/>
      <c r="AM69" s="39" t="s">
        <v>47</v>
      </c>
      <c r="AN69" s="38"/>
      <c r="AO69" s="40"/>
      <c r="AP69" s="90"/>
      <c r="AQ69" s="24"/>
    </row>
    <row r="70" spans="2:43" s="1" customFormat="1" ht="6.9" customHeight="1" x14ac:dyDescent="0.3">
      <c r="B70" s="23"/>
      <c r="C70" s="90"/>
      <c r="D70" s="90"/>
      <c r="E70" s="90"/>
      <c r="F70" s="90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90"/>
      <c r="AK70" s="90"/>
      <c r="AL70" s="90"/>
      <c r="AM70" s="90"/>
      <c r="AN70" s="90"/>
      <c r="AO70" s="90"/>
      <c r="AP70" s="90"/>
      <c r="AQ70" s="24"/>
    </row>
    <row r="71" spans="2:43" s="1" customFormat="1" ht="6.9" customHeight="1" x14ac:dyDescent="0.3"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3"/>
    </row>
    <row r="75" spans="2:43" s="1" customFormat="1" ht="6.9" customHeight="1" x14ac:dyDescent="0.3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6"/>
    </row>
    <row r="76" spans="2:43" s="1" customFormat="1" ht="36.9" customHeight="1" x14ac:dyDescent="0.3">
      <c r="B76" s="23"/>
      <c r="C76" s="99" t="s">
        <v>50</v>
      </c>
      <c r="D76" s="100"/>
      <c r="E76" s="100"/>
      <c r="F76" s="100"/>
      <c r="G76" s="100"/>
      <c r="H76" s="100"/>
      <c r="I76" s="100"/>
      <c r="J76" s="100"/>
      <c r="K76" s="100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24"/>
    </row>
    <row r="77" spans="2:43" s="3" customFormat="1" ht="14.4" customHeight="1" x14ac:dyDescent="0.3">
      <c r="B77" s="47"/>
      <c r="C77" s="91" t="s">
        <v>15</v>
      </c>
      <c r="D77" s="84"/>
      <c r="E77" s="84"/>
      <c r="F77" s="84"/>
      <c r="G77" s="84"/>
      <c r="H77" s="84"/>
      <c r="I77" s="84"/>
      <c r="J77" s="84"/>
      <c r="K77" s="84"/>
      <c r="L77" s="84">
        <f>K5</f>
        <v>0</v>
      </c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4"/>
      <c r="AF77" s="84"/>
      <c r="AG77" s="84"/>
      <c r="AH77" s="84"/>
      <c r="AI77" s="84"/>
      <c r="AJ77" s="84"/>
      <c r="AK77" s="84"/>
      <c r="AL77" s="84"/>
      <c r="AM77" s="84"/>
      <c r="AN77" s="84"/>
      <c r="AO77" s="84"/>
      <c r="AP77" s="84"/>
      <c r="AQ77" s="48"/>
    </row>
    <row r="78" spans="2:43" s="4" customFormat="1" ht="36.9" customHeight="1" x14ac:dyDescent="0.3">
      <c r="B78" s="49"/>
      <c r="C78" s="50" t="s">
        <v>16</v>
      </c>
      <c r="D78" s="86"/>
      <c r="E78" s="86"/>
      <c r="F78" s="86"/>
      <c r="G78" s="86"/>
      <c r="H78" s="86"/>
      <c r="I78" s="86"/>
      <c r="J78" s="86"/>
      <c r="K78" s="86"/>
      <c r="L78" s="109" t="str">
        <f>K6</f>
        <v xml:space="preserve">Oblastní nemocnice Náchod a.s. - úprava hygienického zázemí odd. interny, objekt A+B, horní areál </v>
      </c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86"/>
      <c r="AQ78" s="51"/>
    </row>
    <row r="79" spans="2:43" s="1" customFormat="1" ht="6.9" customHeight="1" x14ac:dyDescent="0.3">
      <c r="B79" s="23"/>
      <c r="C79" s="90"/>
      <c r="D79" s="90"/>
      <c r="E79" s="90"/>
      <c r="F79" s="90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  <c r="AA79" s="90"/>
      <c r="AB79" s="90"/>
      <c r="AC79" s="90"/>
      <c r="AD79" s="90"/>
      <c r="AE79" s="90"/>
      <c r="AF79" s="90"/>
      <c r="AG79" s="90"/>
      <c r="AH79" s="90"/>
      <c r="AI79" s="90"/>
      <c r="AJ79" s="90"/>
      <c r="AK79" s="90"/>
      <c r="AL79" s="90"/>
      <c r="AM79" s="90"/>
      <c r="AN79" s="90"/>
      <c r="AO79" s="90"/>
      <c r="AP79" s="90"/>
      <c r="AQ79" s="24"/>
    </row>
    <row r="80" spans="2:43" s="1" customFormat="1" ht="13.2" x14ac:dyDescent="0.3">
      <c r="B80" s="23"/>
      <c r="C80" s="91" t="s">
        <v>19</v>
      </c>
      <c r="D80" s="90"/>
      <c r="E80" s="90"/>
      <c r="F80" s="90"/>
      <c r="G80" s="90"/>
      <c r="H80" s="90"/>
      <c r="I80" s="90"/>
      <c r="J80" s="90"/>
      <c r="K80" s="90"/>
      <c r="L80" s="52" t="str">
        <f>IF(K8="","",K8)</f>
        <v>ul. Bartnoňova, č.p.951, parc. Č. st. 1265</v>
      </c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  <c r="AA80" s="90"/>
      <c r="AB80" s="90"/>
      <c r="AC80" s="90"/>
      <c r="AD80" s="90"/>
      <c r="AE80" s="90"/>
      <c r="AF80" s="90"/>
      <c r="AG80" s="90"/>
      <c r="AH80" s="90"/>
      <c r="AI80" s="91" t="s">
        <v>21</v>
      </c>
      <c r="AJ80" s="90"/>
      <c r="AK80" s="90"/>
      <c r="AL80" s="90"/>
      <c r="AM80" s="92" t="str">
        <f>IF(AN8= "","",AN8)</f>
        <v>22. 11. 2018</v>
      </c>
      <c r="AN80" s="90"/>
      <c r="AO80" s="90"/>
      <c r="AP80" s="90"/>
      <c r="AQ80" s="24"/>
    </row>
    <row r="81" spans="1:76" s="1" customFormat="1" ht="6.9" customHeight="1" x14ac:dyDescent="0.3">
      <c r="B81" s="23"/>
      <c r="C81" s="90"/>
      <c r="D81" s="90"/>
      <c r="E81" s="90"/>
      <c r="F81" s="90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  <c r="AA81" s="90"/>
      <c r="AB81" s="90"/>
      <c r="AC81" s="90"/>
      <c r="AD81" s="90"/>
      <c r="AE81" s="90"/>
      <c r="AF81" s="90"/>
      <c r="AG81" s="90"/>
      <c r="AH81" s="90"/>
      <c r="AI81" s="90"/>
      <c r="AJ81" s="90"/>
      <c r="AK81" s="90"/>
      <c r="AL81" s="90"/>
      <c r="AM81" s="90"/>
      <c r="AN81" s="90"/>
      <c r="AO81" s="90"/>
      <c r="AP81" s="90"/>
      <c r="AQ81" s="24"/>
    </row>
    <row r="82" spans="1:76" s="1" customFormat="1" ht="13.2" x14ac:dyDescent="0.3">
      <c r="B82" s="23"/>
      <c r="C82" s="91" t="s">
        <v>23</v>
      </c>
      <c r="D82" s="90"/>
      <c r="E82" s="90"/>
      <c r="F82" s="90"/>
      <c r="G82" s="90"/>
      <c r="H82" s="90"/>
      <c r="I82" s="90"/>
      <c r="J82" s="90"/>
      <c r="K82" s="90"/>
      <c r="L82" s="84" t="str">
        <f>IF(E11= "","",E11)</f>
        <v xml:space="preserve"> </v>
      </c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  <c r="AA82" s="90"/>
      <c r="AB82" s="90"/>
      <c r="AC82" s="90"/>
      <c r="AD82" s="90"/>
      <c r="AE82" s="90"/>
      <c r="AF82" s="90"/>
      <c r="AG82" s="90"/>
      <c r="AH82" s="90"/>
      <c r="AI82" s="91" t="s">
        <v>27</v>
      </c>
      <c r="AJ82" s="90"/>
      <c r="AK82" s="90"/>
      <c r="AL82" s="90"/>
      <c r="AM82" s="111" t="str">
        <f>IF(E17="","",E17)</f>
        <v xml:space="preserve"> </v>
      </c>
      <c r="AN82" s="111"/>
      <c r="AO82" s="111"/>
      <c r="AP82" s="111"/>
      <c r="AQ82" s="24"/>
      <c r="AS82" s="115" t="s">
        <v>51</v>
      </c>
      <c r="AT82" s="116"/>
      <c r="AU82" s="33"/>
      <c r="AV82" s="33"/>
      <c r="AW82" s="33"/>
      <c r="AX82" s="33"/>
      <c r="AY82" s="33"/>
      <c r="AZ82" s="33"/>
      <c r="BA82" s="33"/>
      <c r="BB82" s="33"/>
      <c r="BC82" s="33"/>
      <c r="BD82" s="34"/>
    </row>
    <row r="83" spans="1:76" s="1" customFormat="1" ht="13.2" x14ac:dyDescent="0.3">
      <c r="B83" s="23"/>
      <c r="C83" s="91" t="s">
        <v>26</v>
      </c>
      <c r="D83" s="90"/>
      <c r="E83" s="90"/>
      <c r="F83" s="90"/>
      <c r="G83" s="90"/>
      <c r="H83" s="90"/>
      <c r="I83" s="90"/>
      <c r="J83" s="90"/>
      <c r="K83" s="90"/>
      <c r="L83" s="84" t="str">
        <f>IF(E14="","",E14)</f>
        <v xml:space="preserve"> </v>
      </c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/>
      <c r="Z83" s="90"/>
      <c r="AA83" s="90"/>
      <c r="AB83" s="90"/>
      <c r="AC83" s="90"/>
      <c r="AD83" s="90"/>
      <c r="AE83" s="90"/>
      <c r="AF83" s="90"/>
      <c r="AG83" s="90"/>
      <c r="AH83" s="90"/>
      <c r="AI83" s="91" t="s">
        <v>29</v>
      </c>
      <c r="AJ83" s="90"/>
      <c r="AK83" s="90"/>
      <c r="AL83" s="90"/>
      <c r="AM83" s="111" t="str">
        <f>IF(E20="","",E20)</f>
        <v xml:space="preserve"> </v>
      </c>
      <c r="AN83" s="111"/>
      <c r="AO83" s="111"/>
      <c r="AP83" s="111"/>
      <c r="AQ83" s="24"/>
      <c r="AS83" s="117"/>
      <c r="AT83" s="118"/>
      <c r="AU83" s="90"/>
      <c r="AV83" s="90"/>
      <c r="AW83" s="90"/>
      <c r="AX83" s="90"/>
      <c r="AY83" s="90"/>
      <c r="AZ83" s="90"/>
      <c r="BA83" s="90"/>
      <c r="BB83" s="90"/>
      <c r="BC83" s="90"/>
      <c r="BD83" s="53"/>
    </row>
    <row r="84" spans="1:76" s="1" customFormat="1" ht="10.95" customHeight="1" x14ac:dyDescent="0.3">
      <c r="B84" s="23"/>
      <c r="C84" s="90"/>
      <c r="D84" s="90"/>
      <c r="E84" s="90"/>
      <c r="F84" s="90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  <c r="Z84" s="90"/>
      <c r="AA84" s="90"/>
      <c r="AB84" s="90"/>
      <c r="AC84" s="90"/>
      <c r="AD84" s="90"/>
      <c r="AE84" s="90"/>
      <c r="AF84" s="90"/>
      <c r="AG84" s="90"/>
      <c r="AH84" s="90"/>
      <c r="AI84" s="90"/>
      <c r="AJ84" s="90"/>
      <c r="AK84" s="90"/>
      <c r="AL84" s="90"/>
      <c r="AM84" s="90"/>
      <c r="AN84" s="90"/>
      <c r="AO84" s="90"/>
      <c r="AP84" s="90"/>
      <c r="AQ84" s="24"/>
      <c r="AS84" s="117"/>
      <c r="AT84" s="118"/>
      <c r="AU84" s="90"/>
      <c r="AV84" s="90"/>
      <c r="AW84" s="90"/>
      <c r="AX84" s="90"/>
      <c r="AY84" s="90"/>
      <c r="AZ84" s="90"/>
      <c r="BA84" s="90"/>
      <c r="BB84" s="90"/>
      <c r="BC84" s="90"/>
      <c r="BD84" s="53"/>
    </row>
    <row r="85" spans="1:76" s="1" customFormat="1" ht="29.25" customHeight="1" x14ac:dyDescent="0.3">
      <c r="B85" s="23"/>
      <c r="C85" s="119" t="s">
        <v>52</v>
      </c>
      <c r="D85" s="120"/>
      <c r="E85" s="120"/>
      <c r="F85" s="120"/>
      <c r="G85" s="120"/>
      <c r="H85" s="54"/>
      <c r="I85" s="121" t="s">
        <v>53</v>
      </c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0"/>
      <c r="V85" s="120"/>
      <c r="W85" s="120"/>
      <c r="X85" s="120"/>
      <c r="Y85" s="120"/>
      <c r="Z85" s="120"/>
      <c r="AA85" s="120"/>
      <c r="AB85" s="120"/>
      <c r="AC85" s="120"/>
      <c r="AD85" s="120"/>
      <c r="AE85" s="120"/>
      <c r="AF85" s="120"/>
      <c r="AG85" s="121" t="s">
        <v>54</v>
      </c>
      <c r="AH85" s="120"/>
      <c r="AI85" s="120"/>
      <c r="AJ85" s="120"/>
      <c r="AK85" s="120"/>
      <c r="AL85" s="120"/>
      <c r="AM85" s="120"/>
      <c r="AN85" s="121" t="s">
        <v>55</v>
      </c>
      <c r="AO85" s="120"/>
      <c r="AP85" s="122"/>
      <c r="AQ85" s="24"/>
      <c r="AS85" s="55" t="s">
        <v>56</v>
      </c>
      <c r="AT85" s="56" t="s">
        <v>57</v>
      </c>
      <c r="AU85" s="56" t="s">
        <v>58</v>
      </c>
      <c r="AV85" s="56" t="s">
        <v>59</v>
      </c>
      <c r="AW85" s="56" t="s">
        <v>60</v>
      </c>
      <c r="AX85" s="56" t="s">
        <v>61</v>
      </c>
      <c r="AY85" s="56" t="s">
        <v>62</v>
      </c>
      <c r="AZ85" s="56" t="s">
        <v>63</v>
      </c>
      <c r="BA85" s="56" t="s">
        <v>64</v>
      </c>
      <c r="BB85" s="56" t="s">
        <v>65</v>
      </c>
      <c r="BC85" s="56" t="s">
        <v>66</v>
      </c>
      <c r="BD85" s="57" t="s">
        <v>67</v>
      </c>
    </row>
    <row r="86" spans="1:76" s="1" customFormat="1" ht="10.95" customHeight="1" x14ac:dyDescent="0.3">
      <c r="B86" s="23"/>
      <c r="C86" s="90"/>
      <c r="D86" s="90"/>
      <c r="E86" s="90"/>
      <c r="F86" s="90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24"/>
      <c r="AS86" s="58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4"/>
    </row>
    <row r="87" spans="1:76" s="4" customFormat="1" ht="32.4" customHeight="1" x14ac:dyDescent="0.3">
      <c r="B87" s="49"/>
      <c r="C87" s="59" t="s">
        <v>68</v>
      </c>
      <c r="D87" s="60"/>
      <c r="E87" s="60"/>
      <c r="F87" s="60"/>
      <c r="G87" s="60"/>
      <c r="H87" s="60"/>
      <c r="I87" s="60"/>
      <c r="J87" s="60"/>
      <c r="K87" s="60"/>
      <c r="L87" s="60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113">
        <f>ROUND(AG88,2)</f>
        <v>0</v>
      </c>
      <c r="AH87" s="113"/>
      <c r="AI87" s="113"/>
      <c r="AJ87" s="113"/>
      <c r="AK87" s="113"/>
      <c r="AL87" s="113"/>
      <c r="AM87" s="113"/>
      <c r="AN87" s="114">
        <f>SUM(AG87,AT87)</f>
        <v>0</v>
      </c>
      <c r="AO87" s="114"/>
      <c r="AP87" s="114"/>
      <c r="AQ87" s="51"/>
      <c r="AS87" s="61">
        <f>ROUND(AS88,2)</f>
        <v>0</v>
      </c>
      <c r="AT87" s="62">
        <f>ROUND(SUM(AV87:AW87),2)</f>
        <v>0</v>
      </c>
      <c r="AU87" s="63">
        <f>ROUND(AU88,5)</f>
        <v>12.083489999999999</v>
      </c>
      <c r="AV87" s="62">
        <f>ROUND(AZ87*L31,2)</f>
        <v>0</v>
      </c>
      <c r="AW87" s="62">
        <f>ROUND(BA87*L32,2)</f>
        <v>0</v>
      </c>
      <c r="AX87" s="62">
        <f>ROUND(BB87*L31,2)</f>
        <v>0</v>
      </c>
      <c r="AY87" s="62">
        <f>ROUND(BC87*L32,2)</f>
        <v>0</v>
      </c>
      <c r="AZ87" s="62">
        <f>ROUND(AZ88,2)</f>
        <v>0</v>
      </c>
      <c r="BA87" s="62">
        <f>ROUND(BA88,2)</f>
        <v>0</v>
      </c>
      <c r="BB87" s="62">
        <f>ROUND(BB88,2)</f>
        <v>0</v>
      </c>
      <c r="BC87" s="62">
        <f>ROUND(BC88,2)</f>
        <v>0</v>
      </c>
      <c r="BD87" s="64">
        <f>ROUND(BD88,2)</f>
        <v>0</v>
      </c>
      <c r="BS87" s="65" t="s">
        <v>69</v>
      </c>
      <c r="BT87" s="65" t="s">
        <v>70</v>
      </c>
      <c r="BU87" s="66" t="s">
        <v>71</v>
      </c>
      <c r="BV87" s="65" t="s">
        <v>72</v>
      </c>
      <c r="BW87" s="65" t="s">
        <v>73</v>
      </c>
      <c r="BX87" s="65" t="s">
        <v>74</v>
      </c>
    </row>
    <row r="88" spans="1:76" s="5" customFormat="1" ht="47.25" customHeight="1" x14ac:dyDescent="0.3">
      <c r="A88" s="67" t="s">
        <v>75</v>
      </c>
      <c r="B88" s="68"/>
      <c r="C88" s="69"/>
      <c r="D88" s="112" t="s">
        <v>76</v>
      </c>
      <c r="E88" s="112"/>
      <c r="F88" s="112"/>
      <c r="G88" s="112"/>
      <c r="H88" s="112"/>
      <c r="I88" s="80"/>
      <c r="J88" s="112" t="s">
        <v>77</v>
      </c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112"/>
      <c r="X88" s="112"/>
      <c r="Y88" s="112"/>
      <c r="Z88" s="112"/>
      <c r="AA88" s="112"/>
      <c r="AB88" s="112"/>
      <c r="AC88" s="112"/>
      <c r="AD88" s="112"/>
      <c r="AE88" s="112"/>
      <c r="AF88" s="112"/>
      <c r="AG88" s="126">
        <f>'2018-02-06 - Oblastn - 20...'!M30</f>
        <v>0</v>
      </c>
      <c r="AH88" s="127"/>
      <c r="AI88" s="127"/>
      <c r="AJ88" s="127"/>
      <c r="AK88" s="127"/>
      <c r="AL88" s="127"/>
      <c r="AM88" s="127"/>
      <c r="AN88" s="126">
        <f>SUM(AG88,AT88)</f>
        <v>0</v>
      </c>
      <c r="AO88" s="127"/>
      <c r="AP88" s="127"/>
      <c r="AQ88" s="70"/>
      <c r="AS88" s="71">
        <f>'2018-02-06 - Oblastn - 20...'!M28</f>
        <v>0</v>
      </c>
      <c r="AT88" s="72">
        <f>ROUND(SUM(AV88:AW88),2)</f>
        <v>0</v>
      </c>
      <c r="AU88" s="73">
        <f>'2018-02-06 - Oblastn - 20...'!W116</f>
        <v>12.083490000000001</v>
      </c>
      <c r="AV88" s="72">
        <f>'2018-02-06 - Oblastn - 20...'!M32</f>
        <v>0</v>
      </c>
      <c r="AW88" s="72">
        <f>'2018-02-06 - Oblastn - 20...'!M33</f>
        <v>0</v>
      </c>
      <c r="AX88" s="72">
        <f>'2018-02-06 - Oblastn - 20...'!M34</f>
        <v>0</v>
      </c>
      <c r="AY88" s="72">
        <f>'2018-02-06 - Oblastn - 20...'!M35</f>
        <v>0</v>
      </c>
      <c r="AZ88" s="72">
        <f>'2018-02-06 - Oblastn - 20...'!H32</f>
        <v>0</v>
      </c>
      <c r="BA88" s="72">
        <f>'2018-02-06 - Oblastn - 20...'!H33</f>
        <v>0</v>
      </c>
      <c r="BB88" s="72">
        <f>'2018-02-06 - Oblastn - 20...'!H34</f>
        <v>0</v>
      </c>
      <c r="BC88" s="72">
        <f>'2018-02-06 - Oblastn - 20...'!H35</f>
        <v>0</v>
      </c>
      <c r="BD88" s="74">
        <f>'2018-02-06 - Oblastn - 20...'!H36</f>
        <v>0</v>
      </c>
      <c r="BT88" s="75" t="s">
        <v>78</v>
      </c>
      <c r="BV88" s="75" t="s">
        <v>72</v>
      </c>
      <c r="BW88" s="75" t="s">
        <v>79</v>
      </c>
      <c r="BX88" s="75" t="s">
        <v>73</v>
      </c>
    </row>
    <row r="89" spans="1:76" x14ac:dyDescent="0.3">
      <c r="B89" s="17"/>
      <c r="C89" s="81"/>
      <c r="D89" s="81"/>
      <c r="E89" s="81"/>
      <c r="F89" s="81"/>
      <c r="G89" s="81"/>
      <c r="H89" s="81"/>
      <c r="I89" s="81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  <c r="AG89" s="81"/>
      <c r="AH89" s="81"/>
      <c r="AI89" s="81"/>
      <c r="AJ89" s="81"/>
      <c r="AK89" s="81"/>
      <c r="AL89" s="81"/>
      <c r="AM89" s="81"/>
      <c r="AN89" s="81"/>
      <c r="AO89" s="81"/>
      <c r="AP89" s="81"/>
      <c r="AQ89" s="18"/>
    </row>
    <row r="90" spans="1:76" s="1" customFormat="1" ht="30" customHeight="1" x14ac:dyDescent="0.3">
      <c r="B90" s="23"/>
      <c r="C90" s="59" t="s">
        <v>80</v>
      </c>
      <c r="D90" s="90"/>
      <c r="E90" s="90"/>
      <c r="F90" s="90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114">
        <v>0</v>
      </c>
      <c r="AH90" s="114"/>
      <c r="AI90" s="114"/>
      <c r="AJ90" s="114"/>
      <c r="AK90" s="114"/>
      <c r="AL90" s="114"/>
      <c r="AM90" s="114"/>
      <c r="AN90" s="114">
        <v>0</v>
      </c>
      <c r="AO90" s="114"/>
      <c r="AP90" s="114"/>
      <c r="AQ90" s="24"/>
      <c r="AS90" s="55" t="s">
        <v>81</v>
      </c>
      <c r="AT90" s="56" t="s">
        <v>82</v>
      </c>
      <c r="AU90" s="56" t="s">
        <v>34</v>
      </c>
      <c r="AV90" s="57" t="s">
        <v>57</v>
      </c>
    </row>
    <row r="91" spans="1:76" s="1" customFormat="1" ht="10.95" customHeight="1" x14ac:dyDescent="0.3">
      <c r="B91" s="23"/>
      <c r="C91" s="90"/>
      <c r="D91" s="90"/>
      <c r="E91" s="90"/>
      <c r="F91" s="90"/>
      <c r="G91" s="90"/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0"/>
      <c r="Z91" s="90"/>
      <c r="AA91" s="90"/>
      <c r="AB91" s="90"/>
      <c r="AC91" s="90"/>
      <c r="AD91" s="90"/>
      <c r="AE91" s="90"/>
      <c r="AF91" s="90"/>
      <c r="AG91" s="90"/>
      <c r="AH91" s="90"/>
      <c r="AI91" s="90"/>
      <c r="AJ91" s="90"/>
      <c r="AK91" s="90"/>
      <c r="AL91" s="90"/>
      <c r="AM91" s="90"/>
      <c r="AN91" s="90"/>
      <c r="AO91" s="90"/>
      <c r="AP91" s="90"/>
      <c r="AQ91" s="24"/>
      <c r="AS91" s="76"/>
      <c r="AT91" s="38"/>
      <c r="AU91" s="38"/>
      <c r="AV91" s="40"/>
    </row>
    <row r="92" spans="1:76" s="1" customFormat="1" ht="30" customHeight="1" x14ac:dyDescent="0.3">
      <c r="B92" s="23"/>
      <c r="C92" s="77" t="s">
        <v>83</v>
      </c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123">
        <f>ROUND(AG87+AG90,2)</f>
        <v>0</v>
      </c>
      <c r="AH92" s="123"/>
      <c r="AI92" s="123"/>
      <c r="AJ92" s="123"/>
      <c r="AK92" s="123"/>
      <c r="AL92" s="123"/>
      <c r="AM92" s="123"/>
      <c r="AN92" s="123">
        <f>AN87+AN90</f>
        <v>0</v>
      </c>
      <c r="AO92" s="123"/>
      <c r="AP92" s="123"/>
      <c r="AQ92" s="24"/>
    </row>
    <row r="93" spans="1:76" s="1" customFormat="1" ht="6.9" customHeight="1" x14ac:dyDescent="0.3"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3"/>
    </row>
  </sheetData>
  <sheetProtection algorithmName="SHA-512" hashValue="UNDb1SVI3leKrWGnnfhzqE96VXKyuO9HLS2Hw6YGsSWyuAyqRRufKuhFmqXvnvpoC+0P2C8hsKkFAfx8hv9IKw==" saltValue="MZa9MxzsTKXQAVkMOrGCNQ==" spinCount="100000" sheet="1" objects="1" scenarios="1"/>
  <mergeCells count="45"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L31:O31"/>
    <mergeCell ref="W31:AE31"/>
    <mergeCell ref="AK31:AO31"/>
    <mergeCell ref="C2:AP2"/>
    <mergeCell ref="C4:AP4"/>
    <mergeCell ref="K5:AO5"/>
    <mergeCell ref="K6:AO6"/>
    <mergeCell ref="E23:AN23"/>
  </mergeCells>
  <hyperlinks>
    <hyperlink ref="K1:S1" location="C2" display="1) Souhrnný list stavby"/>
    <hyperlink ref="W1:AF1" location="C87" display="2) Rekapitulace objektů"/>
    <hyperlink ref="A88" location="'2018-02-06 - Oblastn - 20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58"/>
  <sheetViews>
    <sheetView showGridLines="0" zoomScaleNormal="100" workbookViewId="0">
      <pane ySplit="1" topLeftCell="A204" activePane="bottomLeft" state="frozen"/>
      <selection pane="bottomLeft" activeCell="F137" sqref="F137:I137"/>
    </sheetView>
  </sheetViews>
  <sheetFormatPr defaultRowHeight="12" x14ac:dyDescent="0.3"/>
  <cols>
    <col min="1" max="1" width="8.28515625" style="132" customWidth="1"/>
    <col min="2" max="2" width="1.7109375" style="132" customWidth="1"/>
    <col min="3" max="3" width="4.140625" style="132" customWidth="1"/>
    <col min="4" max="4" width="4.28515625" style="132" customWidth="1"/>
    <col min="5" max="5" width="17.140625" style="132" customWidth="1"/>
    <col min="6" max="7" width="11.140625" style="132" customWidth="1"/>
    <col min="8" max="8" width="12.42578125" style="132" customWidth="1"/>
    <col min="9" max="9" width="7" style="132" customWidth="1"/>
    <col min="10" max="10" width="5.140625" style="132" customWidth="1"/>
    <col min="11" max="11" width="11.42578125" style="132" customWidth="1"/>
    <col min="12" max="12" width="12" style="132" customWidth="1"/>
    <col min="13" max="14" width="6" style="132" customWidth="1"/>
    <col min="15" max="15" width="2" style="132" customWidth="1"/>
    <col min="16" max="16" width="12.42578125" style="132" customWidth="1"/>
    <col min="17" max="17" width="4.140625" style="132" customWidth="1"/>
    <col min="18" max="18" width="1.7109375" style="132" customWidth="1"/>
    <col min="19" max="19" width="8.140625" style="132" customWidth="1"/>
    <col min="20" max="20" width="29.7109375" style="132" hidden="1" customWidth="1"/>
    <col min="21" max="21" width="16.28515625" style="132" hidden="1" customWidth="1"/>
    <col min="22" max="22" width="12.28515625" style="132" hidden="1" customWidth="1"/>
    <col min="23" max="23" width="16.28515625" style="132" hidden="1" customWidth="1"/>
    <col min="24" max="24" width="12.140625" style="132" hidden="1" customWidth="1"/>
    <col min="25" max="25" width="15" style="132" hidden="1" customWidth="1"/>
    <col min="26" max="26" width="11" style="132" hidden="1" customWidth="1"/>
    <col min="27" max="27" width="15" style="132" hidden="1" customWidth="1"/>
    <col min="28" max="28" width="16.28515625" style="132" hidden="1" customWidth="1"/>
    <col min="29" max="29" width="11" style="132" customWidth="1"/>
    <col min="30" max="30" width="15" style="132" customWidth="1"/>
    <col min="31" max="31" width="16.28515625" style="132" customWidth="1"/>
    <col min="32" max="43" width="9.140625" style="132"/>
    <col min="44" max="65" width="9.28515625" style="132" hidden="1"/>
    <col min="66" max="16384" width="9.140625" style="132"/>
  </cols>
  <sheetData>
    <row r="1" spans="1:66" ht="21.75" customHeight="1" x14ac:dyDescent="0.3">
      <c r="A1" s="78"/>
      <c r="B1" s="7"/>
      <c r="C1" s="7"/>
      <c r="D1" s="8" t="s">
        <v>1</v>
      </c>
      <c r="E1" s="7"/>
      <c r="F1" s="9" t="s">
        <v>84</v>
      </c>
      <c r="G1" s="9"/>
      <c r="H1" s="131" t="s">
        <v>85</v>
      </c>
      <c r="I1" s="131"/>
      <c r="J1" s="131"/>
      <c r="K1" s="131"/>
      <c r="L1" s="9" t="s">
        <v>86</v>
      </c>
      <c r="M1" s="7"/>
      <c r="N1" s="7"/>
      <c r="O1" s="8" t="s">
        <v>87</v>
      </c>
      <c r="P1" s="7"/>
      <c r="Q1" s="7"/>
      <c r="R1" s="7"/>
      <c r="S1" s="9" t="s">
        <v>88</v>
      </c>
      <c r="T1" s="9"/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78"/>
      <c r="AP1" s="78"/>
      <c r="AQ1" s="78"/>
      <c r="AR1" s="78"/>
      <c r="AS1" s="78"/>
      <c r="AT1" s="78"/>
      <c r="AU1" s="78"/>
      <c r="AV1" s="78"/>
      <c r="AW1" s="78"/>
      <c r="AX1" s="78"/>
      <c r="AY1" s="78"/>
      <c r="AZ1" s="78"/>
      <c r="BA1" s="78"/>
      <c r="BB1" s="78"/>
      <c r="BC1" s="78"/>
      <c r="BD1" s="78"/>
      <c r="BE1" s="78"/>
      <c r="BF1" s="78"/>
      <c r="BG1" s="78"/>
      <c r="BH1" s="78"/>
      <c r="BI1" s="78"/>
      <c r="BJ1" s="78"/>
      <c r="BK1" s="78"/>
      <c r="BL1" s="78"/>
      <c r="BM1" s="78"/>
      <c r="BN1" s="78"/>
    </row>
    <row r="2" spans="1:66" ht="36.9" customHeight="1" x14ac:dyDescent="0.3">
      <c r="C2" s="133" t="s">
        <v>7</v>
      </c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S2" s="135" t="s">
        <v>8</v>
      </c>
      <c r="T2" s="136"/>
      <c r="U2" s="136"/>
      <c r="V2" s="136"/>
      <c r="W2" s="136"/>
      <c r="X2" s="136"/>
      <c r="Y2" s="136"/>
      <c r="Z2" s="136"/>
      <c r="AA2" s="136"/>
      <c r="AB2" s="136"/>
      <c r="AC2" s="136"/>
      <c r="AT2" s="137" t="s">
        <v>79</v>
      </c>
    </row>
    <row r="3" spans="1:66" ht="6.9" customHeight="1" x14ac:dyDescent="0.3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40"/>
      <c r="AT3" s="137" t="s">
        <v>89</v>
      </c>
    </row>
    <row r="4" spans="1:66" ht="36.9" customHeight="1" x14ac:dyDescent="0.3">
      <c r="B4" s="141"/>
      <c r="C4" s="142" t="s">
        <v>90</v>
      </c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4"/>
      <c r="T4" s="145" t="s">
        <v>13</v>
      </c>
      <c r="AT4" s="137" t="s">
        <v>6</v>
      </c>
    </row>
    <row r="5" spans="1:66" ht="6.9" customHeight="1" x14ac:dyDescent="0.3">
      <c r="B5" s="141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  <c r="R5" s="144"/>
    </row>
    <row r="6" spans="1:66" ht="25.35" customHeight="1" x14ac:dyDescent="0.3">
      <c r="B6" s="141"/>
      <c r="C6" s="146"/>
      <c r="D6" s="147" t="s">
        <v>16</v>
      </c>
      <c r="E6" s="146"/>
      <c r="F6" s="148" t="str">
        <f>'Rekapitulace stavby'!K6</f>
        <v xml:space="preserve">Oblastní nemocnice Náchod a.s. - úprava hygienického zázemí odd. interny, objekt A+B, horní areál </v>
      </c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6"/>
      <c r="R6" s="144"/>
    </row>
    <row r="7" spans="1:66" s="150" customFormat="1" ht="32.85" customHeight="1" x14ac:dyDescent="0.3">
      <c r="B7" s="151"/>
      <c r="C7" s="152"/>
      <c r="D7" s="153" t="s">
        <v>91</v>
      </c>
      <c r="E7" s="152"/>
      <c r="F7" s="154" t="s">
        <v>585</v>
      </c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2"/>
      <c r="R7" s="156"/>
    </row>
    <row r="8" spans="1:66" s="150" customFormat="1" ht="14.4" customHeight="1" x14ac:dyDescent="0.3">
      <c r="B8" s="151"/>
      <c r="C8" s="152"/>
      <c r="D8" s="147" t="s">
        <v>17</v>
      </c>
      <c r="E8" s="152"/>
      <c r="F8" s="157" t="s">
        <v>5</v>
      </c>
      <c r="G8" s="152"/>
      <c r="H8" s="152"/>
      <c r="I8" s="152"/>
      <c r="J8" s="152"/>
      <c r="K8" s="152"/>
      <c r="L8" s="152"/>
      <c r="M8" s="147" t="s">
        <v>18</v>
      </c>
      <c r="N8" s="152"/>
      <c r="O8" s="157" t="s">
        <v>5</v>
      </c>
      <c r="P8" s="152"/>
      <c r="Q8" s="152"/>
      <c r="R8" s="156"/>
    </row>
    <row r="9" spans="1:66" s="150" customFormat="1" ht="14.4" customHeight="1" x14ac:dyDescent="0.3">
      <c r="B9" s="151"/>
      <c r="C9" s="152"/>
      <c r="D9" s="147" t="s">
        <v>19</v>
      </c>
      <c r="E9" s="152"/>
      <c r="F9" s="157" t="s">
        <v>587</v>
      </c>
      <c r="G9" s="152"/>
      <c r="H9" s="152"/>
      <c r="I9" s="152"/>
      <c r="J9" s="152"/>
      <c r="K9" s="152"/>
      <c r="L9" s="152"/>
      <c r="M9" s="147" t="s">
        <v>21</v>
      </c>
      <c r="N9" s="152"/>
      <c r="O9" s="158" t="str">
        <f>'Rekapitulace stavby'!AN8</f>
        <v>22. 11. 2018</v>
      </c>
      <c r="P9" s="158"/>
      <c r="Q9" s="152"/>
      <c r="R9" s="156"/>
    </row>
    <row r="10" spans="1:66" s="150" customFormat="1" ht="10.95" customHeight="1" x14ac:dyDescent="0.3">
      <c r="B10" s="151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6"/>
    </row>
    <row r="11" spans="1:66" s="150" customFormat="1" ht="14.4" customHeight="1" x14ac:dyDescent="0.3">
      <c r="B11" s="151"/>
      <c r="C11" s="152"/>
      <c r="D11" s="147" t="s">
        <v>23</v>
      </c>
      <c r="E11" s="152"/>
      <c r="F11" s="152"/>
      <c r="G11" s="152"/>
      <c r="H11" s="152"/>
      <c r="I11" s="152"/>
      <c r="J11" s="152"/>
      <c r="K11" s="152"/>
      <c r="L11" s="152"/>
      <c r="M11" s="147" t="s">
        <v>24</v>
      </c>
      <c r="N11" s="152"/>
      <c r="O11" s="159" t="str">
        <f>IF('Rekapitulace stavby'!AN10="","",'Rekapitulace stavby'!AN10)</f>
        <v/>
      </c>
      <c r="P11" s="159"/>
      <c r="Q11" s="152"/>
      <c r="R11" s="156"/>
    </row>
    <row r="12" spans="1:66" s="150" customFormat="1" ht="18" customHeight="1" x14ac:dyDescent="0.3">
      <c r="B12" s="151"/>
      <c r="C12" s="152"/>
      <c r="D12" s="152"/>
      <c r="E12" s="157" t="str">
        <f>IF('Rekapitulace stavby'!E11="","",'Rekapitulace stavby'!E11)</f>
        <v xml:space="preserve"> </v>
      </c>
      <c r="F12" s="152"/>
      <c r="G12" s="152"/>
      <c r="H12" s="152"/>
      <c r="I12" s="152"/>
      <c r="J12" s="152"/>
      <c r="K12" s="152"/>
      <c r="L12" s="152"/>
      <c r="M12" s="147" t="s">
        <v>25</v>
      </c>
      <c r="N12" s="152"/>
      <c r="O12" s="159" t="str">
        <f>IF('Rekapitulace stavby'!AN11="","",'Rekapitulace stavby'!AN11)</f>
        <v/>
      </c>
      <c r="P12" s="159"/>
      <c r="Q12" s="152"/>
      <c r="R12" s="156"/>
    </row>
    <row r="13" spans="1:66" s="150" customFormat="1" ht="6.9" customHeight="1" x14ac:dyDescent="0.3">
      <c r="B13" s="151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6"/>
    </row>
    <row r="14" spans="1:66" s="150" customFormat="1" ht="14.4" customHeight="1" x14ac:dyDescent="0.3">
      <c r="B14" s="151"/>
      <c r="C14" s="152"/>
      <c r="D14" s="147" t="s">
        <v>26</v>
      </c>
      <c r="E14" s="152"/>
      <c r="F14" s="297" t="s">
        <v>588</v>
      </c>
      <c r="G14" s="297"/>
      <c r="H14" s="297"/>
      <c r="I14" s="297"/>
      <c r="J14" s="297"/>
      <c r="K14" s="297"/>
      <c r="L14" s="297"/>
      <c r="M14" s="147" t="s">
        <v>24</v>
      </c>
      <c r="N14" s="152"/>
      <c r="O14" s="298" t="s">
        <v>588</v>
      </c>
      <c r="P14" s="298"/>
      <c r="Q14" s="152"/>
      <c r="R14" s="156"/>
    </row>
    <row r="15" spans="1:66" s="150" customFormat="1" ht="18" customHeight="1" x14ac:dyDescent="0.3">
      <c r="B15" s="151"/>
      <c r="C15" s="152"/>
      <c r="D15" s="152"/>
      <c r="E15" s="157" t="str">
        <f>IF('Rekapitulace stavby'!E14="","",'Rekapitulace stavby'!E14)</f>
        <v xml:space="preserve"> </v>
      </c>
      <c r="F15" s="152"/>
      <c r="G15" s="152"/>
      <c r="H15" s="152"/>
      <c r="I15" s="152"/>
      <c r="J15" s="152"/>
      <c r="K15" s="152"/>
      <c r="L15" s="152"/>
      <c r="M15" s="147" t="s">
        <v>25</v>
      </c>
      <c r="N15" s="152"/>
      <c r="O15" s="298" t="s">
        <v>588</v>
      </c>
      <c r="P15" s="298"/>
      <c r="Q15" s="152"/>
      <c r="R15" s="156"/>
    </row>
    <row r="16" spans="1:66" s="150" customFormat="1" ht="6.9" customHeight="1" x14ac:dyDescent="0.3">
      <c r="B16" s="151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6"/>
    </row>
    <row r="17" spans="2:18" s="150" customFormat="1" ht="14.4" customHeight="1" x14ac:dyDescent="0.3">
      <c r="B17" s="151"/>
      <c r="C17" s="152"/>
      <c r="D17" s="147" t="s">
        <v>27</v>
      </c>
      <c r="E17" s="152"/>
      <c r="F17" s="152"/>
      <c r="G17" s="152"/>
      <c r="H17" s="152"/>
      <c r="I17" s="152"/>
      <c r="J17" s="152"/>
      <c r="K17" s="152"/>
      <c r="L17" s="152"/>
      <c r="M17" s="147" t="s">
        <v>24</v>
      </c>
      <c r="N17" s="152"/>
      <c r="O17" s="159" t="str">
        <f>IF('Rekapitulace stavby'!AN16="","",'Rekapitulace stavby'!AN16)</f>
        <v/>
      </c>
      <c r="P17" s="159"/>
      <c r="Q17" s="152"/>
      <c r="R17" s="156"/>
    </row>
    <row r="18" spans="2:18" s="150" customFormat="1" ht="18" customHeight="1" x14ac:dyDescent="0.3">
      <c r="B18" s="151"/>
      <c r="C18" s="152"/>
      <c r="D18" s="152"/>
      <c r="E18" s="157" t="str">
        <f>IF('Rekapitulace stavby'!E17="","",'Rekapitulace stavby'!E17)</f>
        <v xml:space="preserve"> </v>
      </c>
      <c r="F18" s="152"/>
      <c r="G18" s="152"/>
      <c r="H18" s="152"/>
      <c r="I18" s="152"/>
      <c r="J18" s="152"/>
      <c r="K18" s="152"/>
      <c r="L18" s="152"/>
      <c r="M18" s="147" t="s">
        <v>25</v>
      </c>
      <c r="N18" s="152"/>
      <c r="O18" s="159" t="str">
        <f>IF('Rekapitulace stavby'!AN17="","",'Rekapitulace stavby'!AN17)</f>
        <v/>
      </c>
      <c r="P18" s="159"/>
      <c r="Q18" s="152"/>
      <c r="R18" s="156"/>
    </row>
    <row r="19" spans="2:18" s="150" customFormat="1" ht="6.9" customHeight="1" x14ac:dyDescent="0.3">
      <c r="B19" s="151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6"/>
    </row>
    <row r="20" spans="2:18" s="150" customFormat="1" ht="14.4" customHeight="1" x14ac:dyDescent="0.3">
      <c r="B20" s="151"/>
      <c r="C20" s="152"/>
      <c r="D20" s="147" t="s">
        <v>29</v>
      </c>
      <c r="E20" s="152"/>
      <c r="F20" s="152"/>
      <c r="G20" s="152"/>
      <c r="H20" s="152"/>
      <c r="I20" s="152"/>
      <c r="J20" s="152"/>
      <c r="K20" s="152"/>
      <c r="L20" s="152"/>
      <c r="M20" s="147" t="s">
        <v>24</v>
      </c>
      <c r="N20" s="152"/>
      <c r="O20" s="159" t="str">
        <f>IF('Rekapitulace stavby'!AN19="","",'Rekapitulace stavby'!AN19)</f>
        <v/>
      </c>
      <c r="P20" s="159"/>
      <c r="Q20" s="152"/>
      <c r="R20" s="156"/>
    </row>
    <row r="21" spans="2:18" s="150" customFormat="1" ht="18" customHeight="1" x14ac:dyDescent="0.3">
      <c r="B21" s="151"/>
      <c r="C21" s="152"/>
      <c r="D21" s="152"/>
      <c r="E21" s="157" t="str">
        <f>IF('Rekapitulace stavby'!E20="","",'Rekapitulace stavby'!E20)</f>
        <v xml:space="preserve"> </v>
      </c>
      <c r="F21" s="152"/>
      <c r="G21" s="152"/>
      <c r="H21" s="152"/>
      <c r="I21" s="152"/>
      <c r="J21" s="152"/>
      <c r="K21" s="152"/>
      <c r="L21" s="152"/>
      <c r="M21" s="147" t="s">
        <v>25</v>
      </c>
      <c r="N21" s="152"/>
      <c r="O21" s="159" t="str">
        <f>IF('Rekapitulace stavby'!AN20="","",'Rekapitulace stavby'!AN20)</f>
        <v/>
      </c>
      <c r="P21" s="159"/>
      <c r="Q21" s="152"/>
      <c r="R21" s="156"/>
    </row>
    <row r="22" spans="2:18" s="150" customFormat="1" ht="6.9" customHeight="1" x14ac:dyDescent="0.3">
      <c r="B22" s="151"/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2"/>
      <c r="O22" s="152"/>
      <c r="P22" s="152"/>
      <c r="Q22" s="152"/>
      <c r="R22" s="156"/>
    </row>
    <row r="23" spans="2:18" s="150" customFormat="1" ht="14.4" customHeight="1" x14ac:dyDescent="0.3">
      <c r="B23" s="151"/>
      <c r="C23" s="152"/>
      <c r="D23" s="147" t="s">
        <v>30</v>
      </c>
      <c r="E23" s="152"/>
      <c r="F23" s="152"/>
      <c r="G23" s="152"/>
      <c r="H23" s="152"/>
      <c r="I23" s="152"/>
      <c r="J23" s="152"/>
      <c r="K23" s="152"/>
      <c r="L23" s="152"/>
      <c r="M23" s="152"/>
      <c r="N23" s="152"/>
      <c r="O23" s="152"/>
      <c r="P23" s="152"/>
      <c r="Q23" s="152"/>
      <c r="R23" s="156"/>
    </row>
    <row r="24" spans="2:18" s="150" customFormat="1" ht="16.5" customHeight="1" x14ac:dyDescent="0.3">
      <c r="B24" s="151"/>
      <c r="C24" s="152"/>
      <c r="D24" s="152"/>
      <c r="E24" s="160" t="s">
        <v>5</v>
      </c>
      <c r="F24" s="160"/>
      <c r="G24" s="160"/>
      <c r="H24" s="160"/>
      <c r="I24" s="160"/>
      <c r="J24" s="160"/>
      <c r="K24" s="160"/>
      <c r="L24" s="160"/>
      <c r="M24" s="152"/>
      <c r="N24" s="152"/>
      <c r="O24" s="152"/>
      <c r="P24" s="152"/>
      <c r="Q24" s="152"/>
      <c r="R24" s="156"/>
    </row>
    <row r="25" spans="2:18" s="150" customFormat="1" ht="6.9" customHeight="1" x14ac:dyDescent="0.3">
      <c r="B25" s="151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2"/>
      <c r="O25" s="152"/>
      <c r="P25" s="152"/>
      <c r="Q25" s="152"/>
      <c r="R25" s="156"/>
    </row>
    <row r="26" spans="2:18" s="150" customFormat="1" ht="6.9" customHeight="1" x14ac:dyDescent="0.3">
      <c r="B26" s="151"/>
      <c r="C26" s="152"/>
      <c r="D26" s="161"/>
      <c r="E26" s="161"/>
      <c r="F26" s="161"/>
      <c r="G26" s="161"/>
      <c r="H26" s="161"/>
      <c r="I26" s="161"/>
      <c r="J26" s="161"/>
      <c r="K26" s="161"/>
      <c r="L26" s="161"/>
      <c r="M26" s="161"/>
      <c r="N26" s="161"/>
      <c r="O26" s="161"/>
      <c r="P26" s="161"/>
      <c r="Q26" s="152"/>
      <c r="R26" s="156"/>
    </row>
    <row r="27" spans="2:18" s="150" customFormat="1" ht="14.4" customHeight="1" x14ac:dyDescent="0.3">
      <c r="B27" s="151"/>
      <c r="C27" s="152"/>
      <c r="D27" s="162" t="s">
        <v>92</v>
      </c>
      <c r="E27" s="152"/>
      <c r="F27" s="152"/>
      <c r="G27" s="152"/>
      <c r="H27" s="152"/>
      <c r="I27" s="152"/>
      <c r="J27" s="152"/>
      <c r="K27" s="152"/>
      <c r="L27" s="152"/>
      <c r="M27" s="163">
        <f>N88</f>
        <v>0</v>
      </c>
      <c r="N27" s="163"/>
      <c r="O27" s="163"/>
      <c r="P27" s="163"/>
      <c r="Q27" s="152"/>
      <c r="R27" s="156"/>
    </row>
    <row r="28" spans="2:18" s="150" customFormat="1" ht="14.4" customHeight="1" x14ac:dyDescent="0.3">
      <c r="B28" s="151"/>
      <c r="C28" s="152"/>
      <c r="D28" s="164" t="s">
        <v>93</v>
      </c>
      <c r="E28" s="152"/>
      <c r="F28" s="152"/>
      <c r="G28" s="152"/>
      <c r="H28" s="152"/>
      <c r="I28" s="152"/>
      <c r="J28" s="152"/>
      <c r="K28" s="152"/>
      <c r="L28" s="152"/>
      <c r="M28" s="163">
        <f>N97</f>
        <v>0</v>
      </c>
      <c r="N28" s="163"/>
      <c r="O28" s="163"/>
      <c r="P28" s="163"/>
      <c r="Q28" s="152"/>
      <c r="R28" s="156"/>
    </row>
    <row r="29" spans="2:18" s="150" customFormat="1" ht="6.9" customHeight="1" x14ac:dyDescent="0.3">
      <c r="B29" s="151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6"/>
    </row>
    <row r="30" spans="2:18" s="150" customFormat="1" ht="25.35" customHeight="1" x14ac:dyDescent="0.3">
      <c r="B30" s="151"/>
      <c r="C30" s="152"/>
      <c r="D30" s="165" t="s">
        <v>33</v>
      </c>
      <c r="E30" s="152"/>
      <c r="F30" s="152"/>
      <c r="G30" s="152"/>
      <c r="H30" s="152"/>
      <c r="I30" s="152"/>
      <c r="J30" s="152"/>
      <c r="K30" s="152"/>
      <c r="L30" s="152"/>
      <c r="M30" s="166">
        <f>ROUND(M27+M28,2)</f>
        <v>0</v>
      </c>
      <c r="N30" s="155"/>
      <c r="O30" s="155"/>
      <c r="P30" s="155"/>
      <c r="Q30" s="152"/>
      <c r="R30" s="156"/>
    </row>
    <row r="31" spans="2:18" s="150" customFormat="1" ht="6.9" customHeight="1" x14ac:dyDescent="0.3">
      <c r="B31" s="151"/>
      <c r="C31" s="152"/>
      <c r="D31" s="161"/>
      <c r="E31" s="161"/>
      <c r="F31" s="161"/>
      <c r="G31" s="161"/>
      <c r="H31" s="161"/>
      <c r="I31" s="161"/>
      <c r="J31" s="161"/>
      <c r="K31" s="161"/>
      <c r="L31" s="161"/>
      <c r="M31" s="161"/>
      <c r="N31" s="161"/>
      <c r="O31" s="161"/>
      <c r="P31" s="161"/>
      <c r="Q31" s="152"/>
      <c r="R31" s="156"/>
    </row>
    <row r="32" spans="2:18" s="150" customFormat="1" ht="14.4" customHeight="1" x14ac:dyDescent="0.3">
      <c r="B32" s="151"/>
      <c r="C32" s="152"/>
      <c r="D32" s="167" t="s">
        <v>34</v>
      </c>
      <c r="E32" s="167" t="s">
        <v>35</v>
      </c>
      <c r="F32" s="168">
        <v>0.21</v>
      </c>
      <c r="G32" s="169" t="s">
        <v>36</v>
      </c>
      <c r="H32" s="170">
        <f>ROUND((SUM(BE97:BE98)+SUM(BE116:BE257)), 2)</f>
        <v>0</v>
      </c>
      <c r="I32" s="155"/>
      <c r="J32" s="155"/>
      <c r="K32" s="152"/>
      <c r="L32" s="152"/>
      <c r="M32" s="170">
        <f>ROUND(ROUND((SUM(BE97:BE98)+SUM(BE116:BE257)), 2)*F32, 2)</f>
        <v>0</v>
      </c>
      <c r="N32" s="155"/>
      <c r="O32" s="155"/>
      <c r="P32" s="155"/>
      <c r="Q32" s="152"/>
      <c r="R32" s="156"/>
    </row>
    <row r="33" spans="2:18" s="150" customFormat="1" ht="14.4" customHeight="1" x14ac:dyDescent="0.3">
      <c r="B33" s="151"/>
      <c r="C33" s="152"/>
      <c r="D33" s="152"/>
      <c r="E33" s="167" t="s">
        <v>37</v>
      </c>
      <c r="F33" s="168">
        <v>0.15</v>
      </c>
      <c r="G33" s="169" t="s">
        <v>36</v>
      </c>
      <c r="H33" s="170">
        <f>ROUND((SUM(BF97:BF98)+SUM(BF116:BF257)), 2)</f>
        <v>0</v>
      </c>
      <c r="I33" s="155"/>
      <c r="J33" s="155"/>
      <c r="K33" s="152"/>
      <c r="L33" s="152"/>
      <c r="M33" s="170">
        <f>ROUND(ROUND((SUM(BF97:BF98)+SUM(BF116:BF257)), 2)*F33, 2)</f>
        <v>0</v>
      </c>
      <c r="N33" s="155"/>
      <c r="O33" s="155"/>
      <c r="P33" s="155"/>
      <c r="Q33" s="152"/>
      <c r="R33" s="156"/>
    </row>
    <row r="34" spans="2:18" s="150" customFormat="1" ht="14.4" hidden="1" customHeight="1" x14ac:dyDescent="0.3">
      <c r="B34" s="151"/>
      <c r="C34" s="152"/>
      <c r="D34" s="152"/>
      <c r="E34" s="167" t="s">
        <v>38</v>
      </c>
      <c r="F34" s="168">
        <v>0.21</v>
      </c>
      <c r="G34" s="169" t="s">
        <v>36</v>
      </c>
      <c r="H34" s="170">
        <f>ROUND((SUM(BG97:BG98)+SUM(BG116:BG257)), 2)</f>
        <v>0</v>
      </c>
      <c r="I34" s="155"/>
      <c r="J34" s="155"/>
      <c r="K34" s="152"/>
      <c r="L34" s="152"/>
      <c r="M34" s="170">
        <v>0</v>
      </c>
      <c r="N34" s="155"/>
      <c r="O34" s="155"/>
      <c r="P34" s="155"/>
      <c r="Q34" s="152"/>
      <c r="R34" s="156"/>
    </row>
    <row r="35" spans="2:18" s="150" customFormat="1" ht="14.4" hidden="1" customHeight="1" x14ac:dyDescent="0.3">
      <c r="B35" s="151"/>
      <c r="C35" s="152"/>
      <c r="D35" s="152"/>
      <c r="E35" s="167" t="s">
        <v>39</v>
      </c>
      <c r="F35" s="168">
        <v>0.15</v>
      </c>
      <c r="G35" s="169" t="s">
        <v>36</v>
      </c>
      <c r="H35" s="170">
        <f>ROUND((SUM(BH97:BH98)+SUM(BH116:BH257)), 2)</f>
        <v>0</v>
      </c>
      <c r="I35" s="155"/>
      <c r="J35" s="155"/>
      <c r="K35" s="152"/>
      <c r="L35" s="152"/>
      <c r="M35" s="170">
        <v>0</v>
      </c>
      <c r="N35" s="155"/>
      <c r="O35" s="155"/>
      <c r="P35" s="155"/>
      <c r="Q35" s="152"/>
      <c r="R35" s="156"/>
    </row>
    <row r="36" spans="2:18" s="150" customFormat="1" ht="14.4" hidden="1" customHeight="1" x14ac:dyDescent="0.3">
      <c r="B36" s="151"/>
      <c r="C36" s="152"/>
      <c r="D36" s="152"/>
      <c r="E36" s="167" t="s">
        <v>40</v>
      </c>
      <c r="F36" s="168">
        <v>0</v>
      </c>
      <c r="G36" s="169" t="s">
        <v>36</v>
      </c>
      <c r="H36" s="170">
        <f>ROUND((SUM(BI97:BI98)+SUM(BI116:BI257)), 2)</f>
        <v>0</v>
      </c>
      <c r="I36" s="155"/>
      <c r="J36" s="155"/>
      <c r="K36" s="152"/>
      <c r="L36" s="152"/>
      <c r="M36" s="170">
        <v>0</v>
      </c>
      <c r="N36" s="155"/>
      <c r="O36" s="155"/>
      <c r="P36" s="155"/>
      <c r="Q36" s="152"/>
      <c r="R36" s="156"/>
    </row>
    <row r="37" spans="2:18" s="150" customFormat="1" ht="6.9" customHeight="1" x14ac:dyDescent="0.3">
      <c r="B37" s="151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52"/>
      <c r="O37" s="152"/>
      <c r="P37" s="152"/>
      <c r="Q37" s="152"/>
      <c r="R37" s="156"/>
    </row>
    <row r="38" spans="2:18" s="150" customFormat="1" ht="25.35" customHeight="1" x14ac:dyDescent="0.3">
      <c r="B38" s="151"/>
      <c r="C38" s="171"/>
      <c r="D38" s="172" t="s">
        <v>41</v>
      </c>
      <c r="E38" s="173"/>
      <c r="F38" s="173"/>
      <c r="G38" s="174" t="s">
        <v>42</v>
      </c>
      <c r="H38" s="175" t="s">
        <v>43</v>
      </c>
      <c r="I38" s="173"/>
      <c r="J38" s="173"/>
      <c r="K38" s="173"/>
      <c r="L38" s="176">
        <f>SUM(M30:M36)</f>
        <v>0</v>
      </c>
      <c r="M38" s="176"/>
      <c r="N38" s="176"/>
      <c r="O38" s="176"/>
      <c r="P38" s="177"/>
      <c r="Q38" s="171"/>
      <c r="R38" s="156"/>
    </row>
    <row r="39" spans="2:18" s="150" customFormat="1" ht="14.4" customHeight="1" x14ac:dyDescent="0.3">
      <c r="B39" s="151"/>
      <c r="C39" s="152"/>
      <c r="D39" s="152"/>
      <c r="E39" s="152"/>
      <c r="F39" s="152"/>
      <c r="G39" s="152"/>
      <c r="H39" s="152"/>
      <c r="I39" s="152"/>
      <c r="J39" s="152"/>
      <c r="K39" s="152"/>
      <c r="L39" s="152"/>
      <c r="M39" s="152"/>
      <c r="N39" s="152"/>
      <c r="O39" s="152"/>
      <c r="P39" s="152"/>
      <c r="Q39" s="152"/>
      <c r="R39" s="156"/>
    </row>
    <row r="40" spans="2:18" s="150" customFormat="1" ht="14.4" customHeight="1" x14ac:dyDescent="0.3"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52"/>
      <c r="M40" s="152"/>
      <c r="N40" s="152"/>
      <c r="O40" s="152"/>
      <c r="P40" s="152"/>
      <c r="Q40" s="152"/>
      <c r="R40" s="156"/>
    </row>
    <row r="41" spans="2:18" x14ac:dyDescent="0.3">
      <c r="B41" s="141"/>
      <c r="C41" s="146"/>
      <c r="D41" s="146"/>
      <c r="E41" s="146"/>
      <c r="F41" s="146"/>
      <c r="G41" s="146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4"/>
    </row>
    <row r="42" spans="2:18" x14ac:dyDescent="0.3">
      <c r="B42" s="141"/>
      <c r="C42" s="146"/>
      <c r="D42" s="146"/>
      <c r="E42" s="14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6"/>
      <c r="R42" s="144"/>
    </row>
    <row r="43" spans="2:18" x14ac:dyDescent="0.3">
      <c r="B43" s="141"/>
      <c r="C43" s="146"/>
      <c r="D43" s="146"/>
      <c r="E43" s="146"/>
      <c r="F43" s="146"/>
      <c r="G43" s="146"/>
      <c r="H43" s="146"/>
      <c r="I43" s="146"/>
      <c r="J43" s="146"/>
      <c r="K43" s="146"/>
      <c r="L43" s="146"/>
      <c r="M43" s="146"/>
      <c r="N43" s="146"/>
      <c r="O43" s="146"/>
      <c r="P43" s="146"/>
      <c r="Q43" s="146"/>
      <c r="R43" s="144"/>
    </row>
    <row r="44" spans="2:18" x14ac:dyDescent="0.3">
      <c r="B44" s="141"/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4"/>
    </row>
    <row r="45" spans="2:18" x14ac:dyDescent="0.3">
      <c r="B45" s="141"/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4"/>
    </row>
    <row r="46" spans="2:18" x14ac:dyDescent="0.3">
      <c r="B46" s="141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4"/>
    </row>
    <row r="47" spans="2:18" x14ac:dyDescent="0.3">
      <c r="B47" s="141"/>
      <c r="C47" s="146"/>
      <c r="D47" s="146"/>
      <c r="E47" s="146"/>
      <c r="F47" s="146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144"/>
    </row>
    <row r="48" spans="2:18" x14ac:dyDescent="0.3">
      <c r="B48" s="141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46"/>
      <c r="Q48" s="146"/>
      <c r="R48" s="144"/>
    </row>
    <row r="49" spans="2:18" x14ac:dyDescent="0.3">
      <c r="B49" s="141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4"/>
    </row>
    <row r="50" spans="2:18" s="150" customFormat="1" ht="14.4" x14ac:dyDescent="0.3">
      <c r="B50" s="151"/>
      <c r="C50" s="152"/>
      <c r="D50" s="178" t="s">
        <v>44</v>
      </c>
      <c r="E50" s="161"/>
      <c r="F50" s="161"/>
      <c r="G50" s="161"/>
      <c r="H50" s="179"/>
      <c r="I50" s="152"/>
      <c r="J50" s="178" t="s">
        <v>45</v>
      </c>
      <c r="K50" s="161"/>
      <c r="L50" s="161"/>
      <c r="M50" s="161"/>
      <c r="N50" s="161"/>
      <c r="O50" s="161"/>
      <c r="P50" s="179"/>
      <c r="Q50" s="152"/>
      <c r="R50" s="156"/>
    </row>
    <row r="51" spans="2:18" x14ac:dyDescent="0.3">
      <c r="B51" s="141"/>
      <c r="C51" s="146"/>
      <c r="D51" s="180"/>
      <c r="E51" s="146"/>
      <c r="F51" s="146"/>
      <c r="G51" s="146"/>
      <c r="H51" s="181"/>
      <c r="I51" s="146"/>
      <c r="J51" s="180"/>
      <c r="K51" s="146"/>
      <c r="L51" s="146"/>
      <c r="M51" s="146"/>
      <c r="N51" s="146"/>
      <c r="O51" s="146"/>
      <c r="P51" s="181"/>
      <c r="Q51" s="146"/>
      <c r="R51" s="144"/>
    </row>
    <row r="52" spans="2:18" x14ac:dyDescent="0.3">
      <c r="B52" s="141"/>
      <c r="C52" s="146"/>
      <c r="D52" s="180"/>
      <c r="E52" s="146"/>
      <c r="F52" s="146"/>
      <c r="G52" s="146"/>
      <c r="H52" s="181"/>
      <c r="I52" s="146"/>
      <c r="J52" s="180"/>
      <c r="K52" s="146"/>
      <c r="L52" s="146"/>
      <c r="M52" s="146"/>
      <c r="N52" s="146"/>
      <c r="O52" s="146"/>
      <c r="P52" s="181"/>
      <c r="Q52" s="146"/>
      <c r="R52" s="144"/>
    </row>
    <row r="53" spans="2:18" x14ac:dyDescent="0.3">
      <c r="B53" s="141"/>
      <c r="C53" s="146"/>
      <c r="D53" s="180"/>
      <c r="E53" s="146"/>
      <c r="F53" s="146"/>
      <c r="G53" s="146"/>
      <c r="H53" s="181"/>
      <c r="I53" s="146"/>
      <c r="J53" s="180"/>
      <c r="K53" s="146"/>
      <c r="L53" s="146"/>
      <c r="M53" s="146"/>
      <c r="N53" s="146"/>
      <c r="O53" s="146"/>
      <c r="P53" s="181"/>
      <c r="Q53" s="146"/>
      <c r="R53" s="144"/>
    </row>
    <row r="54" spans="2:18" x14ac:dyDescent="0.3">
      <c r="B54" s="141"/>
      <c r="C54" s="146"/>
      <c r="D54" s="180"/>
      <c r="E54" s="146"/>
      <c r="F54" s="146"/>
      <c r="G54" s="146"/>
      <c r="H54" s="181"/>
      <c r="I54" s="146"/>
      <c r="J54" s="180"/>
      <c r="K54" s="146"/>
      <c r="L54" s="146"/>
      <c r="M54" s="146"/>
      <c r="N54" s="146"/>
      <c r="O54" s="146"/>
      <c r="P54" s="181"/>
      <c r="Q54" s="146"/>
      <c r="R54" s="144"/>
    </row>
    <row r="55" spans="2:18" x14ac:dyDescent="0.3">
      <c r="B55" s="141"/>
      <c r="C55" s="146"/>
      <c r="D55" s="180"/>
      <c r="E55" s="146"/>
      <c r="F55" s="146"/>
      <c r="G55" s="146"/>
      <c r="H55" s="181"/>
      <c r="I55" s="146"/>
      <c r="J55" s="180"/>
      <c r="K55" s="146"/>
      <c r="L55" s="146"/>
      <c r="M55" s="146"/>
      <c r="N55" s="146"/>
      <c r="O55" s="146"/>
      <c r="P55" s="181"/>
      <c r="Q55" s="146"/>
      <c r="R55" s="144"/>
    </row>
    <row r="56" spans="2:18" x14ac:dyDescent="0.3">
      <c r="B56" s="141"/>
      <c r="C56" s="146"/>
      <c r="D56" s="180"/>
      <c r="E56" s="146"/>
      <c r="F56" s="146"/>
      <c r="G56" s="146"/>
      <c r="H56" s="181"/>
      <c r="I56" s="146"/>
      <c r="J56" s="180"/>
      <c r="K56" s="146"/>
      <c r="L56" s="146"/>
      <c r="M56" s="146"/>
      <c r="N56" s="146"/>
      <c r="O56" s="146"/>
      <c r="P56" s="181"/>
      <c r="Q56" s="146"/>
      <c r="R56" s="144"/>
    </row>
    <row r="57" spans="2:18" x14ac:dyDescent="0.3">
      <c r="B57" s="141"/>
      <c r="C57" s="146"/>
      <c r="D57" s="180"/>
      <c r="E57" s="146"/>
      <c r="F57" s="146"/>
      <c r="G57" s="146"/>
      <c r="H57" s="181"/>
      <c r="I57" s="146"/>
      <c r="J57" s="180"/>
      <c r="K57" s="146"/>
      <c r="L57" s="146"/>
      <c r="M57" s="146"/>
      <c r="N57" s="146"/>
      <c r="O57" s="146"/>
      <c r="P57" s="181"/>
      <c r="Q57" s="146"/>
      <c r="R57" s="144"/>
    </row>
    <row r="58" spans="2:18" x14ac:dyDescent="0.3">
      <c r="B58" s="141"/>
      <c r="C58" s="146"/>
      <c r="D58" s="180"/>
      <c r="E58" s="146"/>
      <c r="F58" s="146"/>
      <c r="G58" s="146"/>
      <c r="H58" s="181"/>
      <c r="I58" s="146"/>
      <c r="J58" s="180"/>
      <c r="K58" s="146"/>
      <c r="L58" s="146"/>
      <c r="M58" s="146"/>
      <c r="N58" s="146"/>
      <c r="O58" s="146"/>
      <c r="P58" s="181"/>
      <c r="Q58" s="146"/>
      <c r="R58" s="144"/>
    </row>
    <row r="59" spans="2:18" s="150" customFormat="1" ht="14.4" x14ac:dyDescent="0.3">
      <c r="B59" s="151"/>
      <c r="C59" s="152"/>
      <c r="D59" s="182" t="s">
        <v>46</v>
      </c>
      <c r="E59" s="183"/>
      <c r="F59" s="183"/>
      <c r="G59" s="184" t="s">
        <v>47</v>
      </c>
      <c r="H59" s="185"/>
      <c r="I59" s="152"/>
      <c r="J59" s="182" t="s">
        <v>46</v>
      </c>
      <c r="K59" s="183"/>
      <c r="L59" s="183"/>
      <c r="M59" s="183"/>
      <c r="N59" s="184" t="s">
        <v>47</v>
      </c>
      <c r="O59" s="183"/>
      <c r="P59" s="185"/>
      <c r="Q59" s="152"/>
      <c r="R59" s="156"/>
    </row>
    <row r="60" spans="2:18" x14ac:dyDescent="0.3">
      <c r="B60" s="141"/>
      <c r="C60" s="146"/>
      <c r="D60" s="146"/>
      <c r="E60" s="146"/>
      <c r="F60" s="146"/>
      <c r="G60" s="146"/>
      <c r="H60" s="146"/>
      <c r="I60" s="146"/>
      <c r="J60" s="146"/>
      <c r="K60" s="146"/>
      <c r="L60" s="146"/>
      <c r="M60" s="146"/>
      <c r="N60" s="146"/>
      <c r="O60" s="146"/>
      <c r="P60" s="146"/>
      <c r="Q60" s="146"/>
      <c r="R60" s="144"/>
    </row>
    <row r="61" spans="2:18" s="150" customFormat="1" ht="14.4" x14ac:dyDescent="0.3">
      <c r="B61" s="151"/>
      <c r="C61" s="152"/>
      <c r="D61" s="178" t="s">
        <v>48</v>
      </c>
      <c r="E61" s="161"/>
      <c r="F61" s="161"/>
      <c r="G61" s="161"/>
      <c r="H61" s="179"/>
      <c r="I61" s="152"/>
      <c r="J61" s="178" t="s">
        <v>49</v>
      </c>
      <c r="K61" s="161"/>
      <c r="L61" s="161"/>
      <c r="M61" s="161"/>
      <c r="N61" s="161"/>
      <c r="O61" s="161"/>
      <c r="P61" s="179"/>
      <c r="Q61" s="152"/>
      <c r="R61" s="156"/>
    </row>
    <row r="62" spans="2:18" x14ac:dyDescent="0.3">
      <c r="B62" s="141"/>
      <c r="C62" s="146"/>
      <c r="D62" s="180"/>
      <c r="E62" s="146"/>
      <c r="F62" s="146"/>
      <c r="G62" s="146"/>
      <c r="H62" s="181"/>
      <c r="I62" s="146"/>
      <c r="J62" s="180"/>
      <c r="K62" s="146"/>
      <c r="L62" s="146"/>
      <c r="M62" s="146"/>
      <c r="N62" s="146"/>
      <c r="O62" s="146"/>
      <c r="P62" s="181"/>
      <c r="Q62" s="146"/>
      <c r="R62" s="144"/>
    </row>
    <row r="63" spans="2:18" x14ac:dyDescent="0.3">
      <c r="B63" s="141"/>
      <c r="C63" s="146"/>
      <c r="D63" s="180"/>
      <c r="E63" s="146"/>
      <c r="F63" s="146"/>
      <c r="G63" s="146"/>
      <c r="H63" s="181"/>
      <c r="I63" s="146"/>
      <c r="J63" s="180"/>
      <c r="K63" s="146"/>
      <c r="L63" s="146"/>
      <c r="M63" s="146"/>
      <c r="N63" s="146"/>
      <c r="O63" s="146"/>
      <c r="P63" s="181"/>
      <c r="Q63" s="146"/>
      <c r="R63" s="144"/>
    </row>
    <row r="64" spans="2:18" x14ac:dyDescent="0.3">
      <c r="B64" s="141"/>
      <c r="C64" s="146"/>
      <c r="D64" s="180"/>
      <c r="E64" s="146"/>
      <c r="F64" s="146"/>
      <c r="G64" s="146"/>
      <c r="H64" s="181"/>
      <c r="I64" s="146"/>
      <c r="J64" s="180"/>
      <c r="K64" s="146"/>
      <c r="L64" s="146"/>
      <c r="M64" s="146"/>
      <c r="N64" s="146"/>
      <c r="O64" s="146"/>
      <c r="P64" s="181"/>
      <c r="Q64" s="146"/>
      <c r="R64" s="144"/>
    </row>
    <row r="65" spans="2:18" x14ac:dyDescent="0.3">
      <c r="B65" s="141"/>
      <c r="C65" s="146"/>
      <c r="D65" s="180"/>
      <c r="E65" s="146"/>
      <c r="F65" s="146"/>
      <c r="G65" s="146"/>
      <c r="H65" s="181"/>
      <c r="I65" s="146"/>
      <c r="J65" s="180"/>
      <c r="K65" s="146"/>
      <c r="L65" s="146"/>
      <c r="M65" s="146"/>
      <c r="N65" s="146"/>
      <c r="O65" s="146"/>
      <c r="P65" s="181"/>
      <c r="Q65" s="146"/>
      <c r="R65" s="144"/>
    </row>
    <row r="66" spans="2:18" x14ac:dyDescent="0.3">
      <c r="B66" s="141"/>
      <c r="C66" s="146"/>
      <c r="D66" s="180"/>
      <c r="E66" s="146"/>
      <c r="F66" s="146"/>
      <c r="G66" s="146"/>
      <c r="H66" s="181"/>
      <c r="I66" s="146"/>
      <c r="J66" s="180"/>
      <c r="K66" s="146"/>
      <c r="L66" s="146"/>
      <c r="M66" s="146"/>
      <c r="N66" s="146"/>
      <c r="O66" s="146"/>
      <c r="P66" s="181"/>
      <c r="Q66" s="146"/>
      <c r="R66" s="144"/>
    </row>
    <row r="67" spans="2:18" x14ac:dyDescent="0.3">
      <c r="B67" s="141"/>
      <c r="C67" s="146"/>
      <c r="D67" s="180"/>
      <c r="E67" s="146"/>
      <c r="F67" s="146"/>
      <c r="G67" s="146"/>
      <c r="H67" s="181"/>
      <c r="I67" s="146"/>
      <c r="J67" s="180"/>
      <c r="K67" s="146"/>
      <c r="L67" s="146"/>
      <c r="M67" s="146"/>
      <c r="N67" s="146"/>
      <c r="O67" s="146"/>
      <c r="P67" s="181"/>
      <c r="Q67" s="146"/>
      <c r="R67" s="144"/>
    </row>
    <row r="68" spans="2:18" x14ac:dyDescent="0.3">
      <c r="B68" s="141"/>
      <c r="C68" s="146"/>
      <c r="D68" s="180"/>
      <c r="E68" s="146"/>
      <c r="F68" s="146"/>
      <c r="G68" s="146"/>
      <c r="H68" s="181"/>
      <c r="I68" s="146"/>
      <c r="J68" s="180"/>
      <c r="K68" s="146"/>
      <c r="L68" s="146"/>
      <c r="M68" s="146"/>
      <c r="N68" s="146"/>
      <c r="O68" s="146"/>
      <c r="P68" s="181"/>
      <c r="Q68" s="146"/>
      <c r="R68" s="144"/>
    </row>
    <row r="69" spans="2:18" x14ac:dyDescent="0.3">
      <c r="B69" s="141"/>
      <c r="C69" s="146"/>
      <c r="D69" s="180"/>
      <c r="E69" s="146"/>
      <c r="F69" s="146"/>
      <c r="G69" s="146"/>
      <c r="H69" s="181"/>
      <c r="I69" s="146"/>
      <c r="J69" s="180"/>
      <c r="K69" s="146"/>
      <c r="L69" s="146"/>
      <c r="M69" s="146"/>
      <c r="N69" s="146"/>
      <c r="O69" s="146"/>
      <c r="P69" s="181"/>
      <c r="Q69" s="146"/>
      <c r="R69" s="144"/>
    </row>
    <row r="70" spans="2:18" s="150" customFormat="1" ht="14.4" x14ac:dyDescent="0.3">
      <c r="B70" s="151"/>
      <c r="C70" s="152"/>
      <c r="D70" s="182" t="s">
        <v>46</v>
      </c>
      <c r="E70" s="183"/>
      <c r="F70" s="183"/>
      <c r="G70" s="184" t="s">
        <v>47</v>
      </c>
      <c r="H70" s="185"/>
      <c r="I70" s="152"/>
      <c r="J70" s="182" t="s">
        <v>46</v>
      </c>
      <c r="K70" s="183"/>
      <c r="L70" s="183"/>
      <c r="M70" s="183"/>
      <c r="N70" s="184" t="s">
        <v>47</v>
      </c>
      <c r="O70" s="183"/>
      <c r="P70" s="185"/>
      <c r="Q70" s="152"/>
      <c r="R70" s="156"/>
    </row>
    <row r="71" spans="2:18" s="150" customFormat="1" ht="14.4" customHeight="1" x14ac:dyDescent="0.3">
      <c r="B71" s="186"/>
      <c r="C71" s="187"/>
      <c r="D71" s="187"/>
      <c r="E71" s="187"/>
      <c r="F71" s="187"/>
      <c r="G71" s="187"/>
      <c r="H71" s="187"/>
      <c r="I71" s="187"/>
      <c r="J71" s="187"/>
      <c r="K71" s="187"/>
      <c r="L71" s="187"/>
      <c r="M71" s="187"/>
      <c r="N71" s="187"/>
      <c r="O71" s="187"/>
      <c r="P71" s="187"/>
      <c r="Q71" s="187"/>
      <c r="R71" s="188"/>
    </row>
    <row r="75" spans="2:18" s="150" customFormat="1" ht="6.9" customHeight="1" x14ac:dyDescent="0.3">
      <c r="B75" s="189"/>
      <c r="C75" s="190"/>
      <c r="D75" s="190"/>
      <c r="E75" s="190"/>
      <c r="F75" s="190"/>
      <c r="G75" s="190"/>
      <c r="H75" s="190"/>
      <c r="I75" s="190"/>
      <c r="J75" s="190"/>
      <c r="K75" s="190"/>
      <c r="L75" s="190"/>
      <c r="M75" s="190"/>
      <c r="N75" s="190"/>
      <c r="O75" s="190"/>
      <c r="P75" s="190"/>
      <c r="Q75" s="190"/>
      <c r="R75" s="191"/>
    </row>
    <row r="76" spans="2:18" s="150" customFormat="1" ht="36.9" customHeight="1" x14ac:dyDescent="0.3">
      <c r="B76" s="151"/>
      <c r="C76" s="142" t="s">
        <v>94</v>
      </c>
      <c r="D76" s="143"/>
      <c r="E76" s="143"/>
      <c r="F76" s="143"/>
      <c r="G76" s="143"/>
      <c r="H76" s="143"/>
      <c r="I76" s="143"/>
      <c r="J76" s="143"/>
      <c r="K76" s="143"/>
      <c r="L76" s="143"/>
      <c r="M76" s="143"/>
      <c r="N76" s="143"/>
      <c r="O76" s="143"/>
      <c r="P76" s="143"/>
      <c r="Q76" s="143"/>
      <c r="R76" s="156"/>
    </row>
    <row r="77" spans="2:18" s="150" customFormat="1" ht="6.9" customHeight="1" x14ac:dyDescent="0.3">
      <c r="B77" s="151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52"/>
      <c r="P77" s="152"/>
      <c r="Q77" s="152"/>
      <c r="R77" s="156"/>
    </row>
    <row r="78" spans="2:18" s="150" customFormat="1" ht="30" customHeight="1" x14ac:dyDescent="0.3">
      <c r="B78" s="151"/>
      <c r="C78" s="147" t="s">
        <v>16</v>
      </c>
      <c r="D78" s="152"/>
      <c r="E78" s="152"/>
      <c r="F78" s="148" t="str">
        <f>F6</f>
        <v xml:space="preserve">Oblastní nemocnice Náchod a.s. - úprava hygienického zázemí odd. interny, objekt A+B, horní areál </v>
      </c>
      <c r="G78" s="149"/>
      <c r="H78" s="149"/>
      <c r="I78" s="149"/>
      <c r="J78" s="149"/>
      <c r="K78" s="149"/>
      <c r="L78" s="149"/>
      <c r="M78" s="149"/>
      <c r="N78" s="149"/>
      <c r="O78" s="149"/>
      <c r="P78" s="149"/>
      <c r="Q78" s="152"/>
      <c r="R78" s="156"/>
    </row>
    <row r="79" spans="2:18" s="150" customFormat="1" ht="36.9" customHeight="1" x14ac:dyDescent="0.3">
      <c r="B79" s="151"/>
      <c r="C79" s="192" t="s">
        <v>91</v>
      </c>
      <c r="D79" s="152"/>
      <c r="E79" s="152"/>
      <c r="F79" s="193" t="str">
        <f>F7</f>
        <v xml:space="preserve">Oblastní nemocnice Náchod a.s. - úprava hygienického zázemí odd. interny, objekt A+B, horní areál </v>
      </c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2"/>
      <c r="R79" s="156"/>
    </row>
    <row r="80" spans="2:18" s="150" customFormat="1" ht="6.9" customHeight="1" x14ac:dyDescent="0.3">
      <c r="B80" s="151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6"/>
    </row>
    <row r="81" spans="2:47" s="150" customFormat="1" ht="18" customHeight="1" x14ac:dyDescent="0.3">
      <c r="B81" s="151"/>
      <c r="C81" s="147" t="s">
        <v>19</v>
      </c>
      <c r="D81" s="152"/>
      <c r="E81" s="152"/>
      <c r="F81" s="157" t="str">
        <f>F9</f>
        <v>ul. Bartoňova, č.p.951, parc. Č. st. 1265</v>
      </c>
      <c r="G81" s="152"/>
      <c r="H81" s="152"/>
      <c r="I81" s="152"/>
      <c r="J81" s="152"/>
      <c r="K81" s="147" t="s">
        <v>21</v>
      </c>
      <c r="L81" s="152"/>
      <c r="M81" s="158" t="str">
        <f>IF(O9="","",O9)</f>
        <v>22. 11. 2018</v>
      </c>
      <c r="N81" s="158"/>
      <c r="O81" s="158"/>
      <c r="P81" s="158"/>
      <c r="Q81" s="152"/>
      <c r="R81" s="156"/>
    </row>
    <row r="82" spans="2:47" s="150" customFormat="1" ht="6.9" customHeight="1" x14ac:dyDescent="0.3">
      <c r="B82" s="151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6"/>
    </row>
    <row r="83" spans="2:47" s="150" customFormat="1" ht="13.2" x14ac:dyDescent="0.3">
      <c r="B83" s="151"/>
      <c r="C83" s="147" t="s">
        <v>23</v>
      </c>
      <c r="D83" s="152"/>
      <c r="E83" s="152"/>
      <c r="F83" s="157" t="str">
        <f>E12</f>
        <v xml:space="preserve"> </v>
      </c>
      <c r="G83" s="152"/>
      <c r="H83" s="152"/>
      <c r="I83" s="152"/>
      <c r="J83" s="152"/>
      <c r="K83" s="147" t="s">
        <v>27</v>
      </c>
      <c r="L83" s="152"/>
      <c r="M83" s="159" t="str">
        <f>E18</f>
        <v xml:space="preserve"> </v>
      </c>
      <c r="N83" s="159"/>
      <c r="O83" s="159"/>
      <c r="P83" s="159"/>
      <c r="Q83" s="159"/>
      <c r="R83" s="156"/>
    </row>
    <row r="84" spans="2:47" s="150" customFormat="1" ht="14.4" customHeight="1" x14ac:dyDescent="0.3">
      <c r="B84" s="151"/>
      <c r="C84" s="147" t="s">
        <v>26</v>
      </c>
      <c r="D84" s="152"/>
      <c r="E84" s="152"/>
      <c r="F84" s="157" t="str">
        <f>F14</f>
        <v>Vyplňte údaj</v>
      </c>
      <c r="G84" s="152"/>
      <c r="H84" s="152"/>
      <c r="I84" s="152"/>
      <c r="J84" s="152"/>
      <c r="K84" s="147" t="s">
        <v>29</v>
      </c>
      <c r="L84" s="152"/>
      <c r="M84" s="159" t="str">
        <f>E21</f>
        <v xml:space="preserve"> </v>
      </c>
      <c r="N84" s="159"/>
      <c r="O84" s="159"/>
      <c r="P84" s="159"/>
      <c r="Q84" s="159"/>
      <c r="R84" s="156"/>
    </row>
    <row r="85" spans="2:47" s="150" customFormat="1" ht="10.35" customHeight="1" x14ac:dyDescent="0.3">
      <c r="B85" s="151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6"/>
    </row>
    <row r="86" spans="2:47" s="150" customFormat="1" ht="29.25" customHeight="1" x14ac:dyDescent="0.3">
      <c r="B86" s="151"/>
      <c r="C86" s="194" t="s">
        <v>95</v>
      </c>
      <c r="D86" s="195"/>
      <c r="E86" s="195"/>
      <c r="F86" s="195"/>
      <c r="G86" s="195"/>
      <c r="H86" s="171"/>
      <c r="I86" s="171"/>
      <c r="J86" s="171"/>
      <c r="K86" s="171"/>
      <c r="L86" s="171"/>
      <c r="M86" s="171"/>
      <c r="N86" s="194" t="s">
        <v>96</v>
      </c>
      <c r="O86" s="195"/>
      <c r="P86" s="195"/>
      <c r="Q86" s="195"/>
      <c r="R86" s="156"/>
    </row>
    <row r="87" spans="2:47" s="150" customFormat="1" ht="10.35" customHeight="1" x14ac:dyDescent="0.3">
      <c r="B87" s="151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2"/>
      <c r="N87" s="152"/>
      <c r="O87" s="152"/>
      <c r="P87" s="152"/>
      <c r="Q87" s="152"/>
      <c r="R87" s="156"/>
    </row>
    <row r="88" spans="2:47" s="150" customFormat="1" ht="29.25" customHeight="1" x14ac:dyDescent="0.3">
      <c r="B88" s="151"/>
      <c r="C88" s="196" t="s">
        <v>97</v>
      </c>
      <c r="D88" s="152"/>
      <c r="E88" s="152"/>
      <c r="F88" s="152"/>
      <c r="G88" s="152"/>
      <c r="H88" s="152"/>
      <c r="I88" s="152"/>
      <c r="J88" s="152"/>
      <c r="K88" s="152"/>
      <c r="L88" s="152"/>
      <c r="M88" s="152"/>
      <c r="N88" s="197">
        <f>N116</f>
        <v>0</v>
      </c>
      <c r="O88" s="198"/>
      <c r="P88" s="198"/>
      <c r="Q88" s="198"/>
      <c r="R88" s="156"/>
      <c r="AU88" s="137" t="s">
        <v>98</v>
      </c>
    </row>
    <row r="89" spans="2:47" s="205" customFormat="1" ht="24.9" customHeight="1" x14ac:dyDescent="0.3">
      <c r="B89" s="199"/>
      <c r="C89" s="200"/>
      <c r="D89" s="201" t="s">
        <v>99</v>
      </c>
      <c r="E89" s="200"/>
      <c r="F89" s="200"/>
      <c r="G89" s="200"/>
      <c r="H89" s="200"/>
      <c r="I89" s="200"/>
      <c r="J89" s="200"/>
      <c r="K89" s="200"/>
      <c r="L89" s="200"/>
      <c r="M89" s="200"/>
      <c r="N89" s="202">
        <f>N117</f>
        <v>0</v>
      </c>
      <c r="O89" s="203"/>
      <c r="P89" s="203"/>
      <c r="Q89" s="203"/>
      <c r="R89" s="204"/>
    </row>
    <row r="90" spans="2:47" s="212" customFormat="1" ht="19.95" customHeight="1" x14ac:dyDescent="0.3">
      <c r="B90" s="206"/>
      <c r="C90" s="207"/>
      <c r="D90" s="208" t="s">
        <v>100</v>
      </c>
      <c r="E90" s="207"/>
      <c r="F90" s="207"/>
      <c r="G90" s="207"/>
      <c r="H90" s="207"/>
      <c r="I90" s="207"/>
      <c r="J90" s="207"/>
      <c r="K90" s="207"/>
      <c r="L90" s="207"/>
      <c r="M90" s="207"/>
      <c r="N90" s="209">
        <f>N118</f>
        <v>0</v>
      </c>
      <c r="O90" s="210"/>
      <c r="P90" s="210"/>
      <c r="Q90" s="210"/>
      <c r="R90" s="211"/>
    </row>
    <row r="91" spans="2:47" s="212" customFormat="1" ht="19.95" customHeight="1" x14ac:dyDescent="0.3">
      <c r="B91" s="206"/>
      <c r="C91" s="207"/>
      <c r="D91" s="208" t="s">
        <v>101</v>
      </c>
      <c r="E91" s="207"/>
      <c r="F91" s="207"/>
      <c r="G91" s="207"/>
      <c r="H91" s="207"/>
      <c r="I91" s="207"/>
      <c r="J91" s="207"/>
      <c r="K91" s="207"/>
      <c r="L91" s="207"/>
      <c r="M91" s="207"/>
      <c r="N91" s="209">
        <f>N156</f>
        <v>0</v>
      </c>
      <c r="O91" s="210"/>
      <c r="P91" s="210"/>
      <c r="Q91" s="210"/>
      <c r="R91" s="211"/>
    </row>
    <row r="92" spans="2:47" s="212" customFormat="1" ht="19.95" customHeight="1" x14ac:dyDescent="0.3">
      <c r="B92" s="206"/>
      <c r="C92" s="207"/>
      <c r="D92" s="208" t="s">
        <v>102</v>
      </c>
      <c r="E92" s="207"/>
      <c r="F92" s="207"/>
      <c r="G92" s="207"/>
      <c r="H92" s="207"/>
      <c r="I92" s="207"/>
      <c r="J92" s="207"/>
      <c r="K92" s="207"/>
      <c r="L92" s="207"/>
      <c r="M92" s="207"/>
      <c r="N92" s="209">
        <f>N186</f>
        <v>0</v>
      </c>
      <c r="O92" s="210"/>
      <c r="P92" s="210"/>
      <c r="Q92" s="210"/>
      <c r="R92" s="211"/>
    </row>
    <row r="93" spans="2:47" s="212" customFormat="1" ht="14.85" customHeight="1" x14ac:dyDescent="0.3">
      <c r="B93" s="206"/>
      <c r="C93" s="207"/>
      <c r="D93" s="208" t="s">
        <v>103</v>
      </c>
      <c r="E93" s="207"/>
      <c r="F93" s="207"/>
      <c r="G93" s="207"/>
      <c r="H93" s="207"/>
      <c r="I93" s="207"/>
      <c r="J93" s="207"/>
      <c r="K93" s="207"/>
      <c r="L93" s="207"/>
      <c r="M93" s="207"/>
      <c r="N93" s="209">
        <f>N244</f>
        <v>0</v>
      </c>
      <c r="O93" s="210"/>
      <c r="P93" s="210"/>
      <c r="Q93" s="210"/>
      <c r="R93" s="211"/>
    </row>
    <row r="94" spans="2:47" s="212" customFormat="1" ht="19.95" customHeight="1" x14ac:dyDescent="0.3">
      <c r="B94" s="206"/>
      <c r="C94" s="207"/>
      <c r="D94" s="208" t="s">
        <v>104</v>
      </c>
      <c r="E94" s="207"/>
      <c r="F94" s="207"/>
      <c r="G94" s="207"/>
      <c r="H94" s="207"/>
      <c r="I94" s="207"/>
      <c r="J94" s="207"/>
      <c r="K94" s="207"/>
      <c r="L94" s="207"/>
      <c r="M94" s="207"/>
      <c r="N94" s="209">
        <f>N250</f>
        <v>0</v>
      </c>
      <c r="O94" s="210"/>
      <c r="P94" s="210"/>
      <c r="Q94" s="210"/>
      <c r="R94" s="211"/>
    </row>
    <row r="95" spans="2:47" s="205" customFormat="1" ht="24.9" customHeight="1" x14ac:dyDescent="0.3">
      <c r="B95" s="199"/>
      <c r="C95" s="200"/>
      <c r="D95" s="201" t="s">
        <v>105</v>
      </c>
      <c r="E95" s="200"/>
      <c r="F95" s="200"/>
      <c r="G95" s="200"/>
      <c r="H95" s="200"/>
      <c r="I95" s="200"/>
      <c r="J95" s="200"/>
      <c r="K95" s="200"/>
      <c r="L95" s="200"/>
      <c r="M95" s="200"/>
      <c r="N95" s="202">
        <f>N256</f>
        <v>0</v>
      </c>
      <c r="O95" s="203"/>
      <c r="P95" s="203"/>
      <c r="Q95" s="203"/>
      <c r="R95" s="204"/>
    </row>
    <row r="96" spans="2:47" s="150" customFormat="1" ht="21.75" customHeight="1" x14ac:dyDescent="0.3">
      <c r="B96" s="151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52"/>
      <c r="P96" s="152"/>
      <c r="Q96" s="152"/>
      <c r="R96" s="156"/>
    </row>
    <row r="97" spans="2:21" s="150" customFormat="1" ht="29.25" customHeight="1" x14ac:dyDescent="0.3">
      <c r="B97" s="151"/>
      <c r="C97" s="196" t="s">
        <v>106</v>
      </c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98">
        <v>0</v>
      </c>
      <c r="O97" s="213"/>
      <c r="P97" s="213"/>
      <c r="Q97" s="213"/>
      <c r="R97" s="156"/>
      <c r="T97" s="214"/>
      <c r="U97" s="215" t="s">
        <v>34</v>
      </c>
    </row>
    <row r="98" spans="2:21" s="150" customFormat="1" ht="18" customHeight="1" x14ac:dyDescent="0.3">
      <c r="B98" s="151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2"/>
      <c r="R98" s="156"/>
    </row>
    <row r="99" spans="2:21" s="150" customFormat="1" ht="29.25" customHeight="1" x14ac:dyDescent="0.3">
      <c r="B99" s="151"/>
      <c r="C99" s="216" t="s">
        <v>83</v>
      </c>
      <c r="D99" s="171"/>
      <c r="E99" s="171"/>
      <c r="F99" s="171"/>
      <c r="G99" s="171"/>
      <c r="H99" s="171"/>
      <c r="I99" s="171"/>
      <c r="J99" s="171"/>
      <c r="K99" s="171"/>
      <c r="L99" s="217">
        <f>ROUND(SUM(N88+N97),2)</f>
        <v>0</v>
      </c>
      <c r="M99" s="217"/>
      <c r="N99" s="217"/>
      <c r="O99" s="217"/>
      <c r="P99" s="217"/>
      <c r="Q99" s="217"/>
      <c r="R99" s="156"/>
    </row>
    <row r="100" spans="2:21" s="150" customFormat="1" ht="6.9" customHeight="1" x14ac:dyDescent="0.3">
      <c r="B100" s="186"/>
      <c r="C100" s="187"/>
      <c r="D100" s="187"/>
      <c r="E100" s="187"/>
      <c r="F100" s="187"/>
      <c r="G100" s="187"/>
      <c r="H100" s="187"/>
      <c r="I100" s="187"/>
      <c r="J100" s="187"/>
      <c r="K100" s="187"/>
      <c r="L100" s="187"/>
      <c r="M100" s="187"/>
      <c r="N100" s="187"/>
      <c r="O100" s="187"/>
      <c r="P100" s="187"/>
      <c r="Q100" s="187"/>
      <c r="R100" s="188"/>
    </row>
    <row r="104" spans="2:21" s="150" customFormat="1" ht="6.9" customHeight="1" x14ac:dyDescent="0.3">
      <c r="B104" s="189"/>
      <c r="C104" s="190"/>
      <c r="D104" s="190"/>
      <c r="E104" s="190"/>
      <c r="F104" s="190"/>
      <c r="G104" s="190"/>
      <c r="H104" s="190"/>
      <c r="I104" s="190"/>
      <c r="J104" s="190"/>
      <c r="K104" s="190"/>
      <c r="L104" s="190"/>
      <c r="M104" s="190"/>
      <c r="N104" s="190"/>
      <c r="O104" s="190"/>
      <c r="P104" s="190"/>
      <c r="Q104" s="190"/>
      <c r="R104" s="191"/>
    </row>
    <row r="105" spans="2:21" s="150" customFormat="1" ht="36.9" customHeight="1" x14ac:dyDescent="0.3">
      <c r="B105" s="151"/>
      <c r="C105" s="142" t="s">
        <v>107</v>
      </c>
      <c r="D105" s="155"/>
      <c r="E105" s="155"/>
      <c r="F105" s="155"/>
      <c r="G105" s="155"/>
      <c r="H105" s="155"/>
      <c r="I105" s="155"/>
      <c r="J105" s="155"/>
      <c r="K105" s="155"/>
      <c r="L105" s="155"/>
      <c r="M105" s="155"/>
      <c r="N105" s="155"/>
      <c r="O105" s="155"/>
      <c r="P105" s="155"/>
      <c r="Q105" s="155"/>
      <c r="R105" s="156"/>
    </row>
    <row r="106" spans="2:21" s="150" customFormat="1" ht="6.9" customHeight="1" x14ac:dyDescent="0.3">
      <c r="B106" s="151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52"/>
      <c r="P106" s="152"/>
      <c r="Q106" s="152"/>
      <c r="R106" s="156"/>
    </row>
    <row r="107" spans="2:21" s="150" customFormat="1" ht="30" customHeight="1" x14ac:dyDescent="0.3">
      <c r="B107" s="151"/>
      <c r="C107" s="147" t="s">
        <v>16</v>
      </c>
      <c r="D107" s="152"/>
      <c r="E107" s="152"/>
      <c r="F107" s="148" t="str">
        <f>F6</f>
        <v xml:space="preserve">Oblastní nemocnice Náchod a.s. - úprava hygienického zázemí odd. interny, objekt A+B, horní areál </v>
      </c>
      <c r="G107" s="149"/>
      <c r="H107" s="149"/>
      <c r="I107" s="149"/>
      <c r="J107" s="149"/>
      <c r="K107" s="149"/>
      <c r="L107" s="149"/>
      <c r="M107" s="149"/>
      <c r="N107" s="149"/>
      <c r="O107" s="149"/>
      <c r="P107" s="149"/>
      <c r="Q107" s="152"/>
      <c r="R107" s="156"/>
    </row>
    <row r="108" spans="2:21" s="150" customFormat="1" ht="36.9" customHeight="1" x14ac:dyDescent="0.3">
      <c r="B108" s="151"/>
      <c r="C108" s="192" t="s">
        <v>91</v>
      </c>
      <c r="D108" s="152"/>
      <c r="E108" s="152"/>
      <c r="F108" s="193" t="str">
        <f>F7</f>
        <v xml:space="preserve">Oblastní nemocnice Náchod a.s. - úprava hygienického zázemí odd. interny, objekt A+B, horní areál </v>
      </c>
      <c r="G108" s="155"/>
      <c r="H108" s="155"/>
      <c r="I108" s="155"/>
      <c r="J108" s="155"/>
      <c r="K108" s="155"/>
      <c r="L108" s="155"/>
      <c r="M108" s="155"/>
      <c r="N108" s="155"/>
      <c r="O108" s="155"/>
      <c r="P108" s="155"/>
      <c r="Q108" s="152"/>
      <c r="R108" s="156"/>
    </row>
    <row r="109" spans="2:21" s="150" customFormat="1" ht="6.9" customHeight="1" x14ac:dyDescent="0.3">
      <c r="B109" s="151"/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52"/>
      <c r="P109" s="152"/>
      <c r="Q109" s="152"/>
      <c r="R109" s="156"/>
    </row>
    <row r="110" spans="2:21" s="150" customFormat="1" ht="18" customHeight="1" x14ac:dyDescent="0.3">
      <c r="B110" s="151"/>
      <c r="C110" s="147" t="s">
        <v>19</v>
      </c>
      <c r="D110" s="152"/>
      <c r="E110" s="152"/>
      <c r="F110" s="157" t="str">
        <f>F9</f>
        <v>ul. Bartoňova, č.p.951, parc. Č. st. 1265</v>
      </c>
      <c r="G110" s="152"/>
      <c r="H110" s="152"/>
      <c r="I110" s="152"/>
      <c r="J110" s="152"/>
      <c r="K110" s="147" t="s">
        <v>21</v>
      </c>
      <c r="L110" s="152"/>
      <c r="M110" s="158" t="str">
        <f>IF(O9="","",O9)</f>
        <v>22. 11. 2018</v>
      </c>
      <c r="N110" s="158"/>
      <c r="O110" s="158"/>
      <c r="P110" s="158"/>
      <c r="Q110" s="152"/>
      <c r="R110" s="156"/>
    </row>
    <row r="111" spans="2:21" s="150" customFormat="1" ht="6.9" customHeight="1" x14ac:dyDescent="0.3">
      <c r="B111" s="151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52"/>
      <c r="P111" s="152"/>
      <c r="Q111" s="152"/>
      <c r="R111" s="156"/>
    </row>
    <row r="112" spans="2:21" s="150" customFormat="1" ht="13.2" x14ac:dyDescent="0.3">
      <c r="B112" s="151"/>
      <c r="C112" s="147" t="s">
        <v>23</v>
      </c>
      <c r="D112" s="152"/>
      <c r="E112" s="152"/>
      <c r="F112" s="157" t="str">
        <f>E12</f>
        <v xml:space="preserve"> </v>
      </c>
      <c r="G112" s="152"/>
      <c r="H112" s="152"/>
      <c r="I112" s="152"/>
      <c r="J112" s="152"/>
      <c r="K112" s="147" t="s">
        <v>27</v>
      </c>
      <c r="L112" s="152"/>
      <c r="M112" s="159" t="str">
        <f>E18</f>
        <v xml:space="preserve"> </v>
      </c>
      <c r="N112" s="159"/>
      <c r="O112" s="159"/>
      <c r="P112" s="159"/>
      <c r="Q112" s="159"/>
      <c r="R112" s="156"/>
    </row>
    <row r="113" spans="2:65" s="150" customFormat="1" ht="14.4" customHeight="1" x14ac:dyDescent="0.3">
      <c r="B113" s="151"/>
      <c r="C113" s="147" t="s">
        <v>26</v>
      </c>
      <c r="D113" s="152"/>
      <c r="E113" s="152"/>
      <c r="F113" s="157" t="str">
        <f>F14</f>
        <v>Vyplňte údaj</v>
      </c>
      <c r="G113" s="152"/>
      <c r="H113" s="152"/>
      <c r="I113" s="152"/>
      <c r="J113" s="152"/>
      <c r="K113" s="147" t="s">
        <v>29</v>
      </c>
      <c r="L113" s="152"/>
      <c r="M113" s="159" t="str">
        <f>E21</f>
        <v xml:space="preserve"> </v>
      </c>
      <c r="N113" s="159"/>
      <c r="O113" s="159"/>
      <c r="P113" s="159"/>
      <c r="Q113" s="159"/>
      <c r="R113" s="156"/>
    </row>
    <row r="114" spans="2:65" s="150" customFormat="1" ht="10.35" customHeight="1" x14ac:dyDescent="0.3">
      <c r="B114" s="151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  <c r="M114" s="152"/>
      <c r="N114" s="152"/>
      <c r="O114" s="152"/>
      <c r="P114" s="152"/>
      <c r="Q114" s="152"/>
      <c r="R114" s="156"/>
    </row>
    <row r="115" spans="2:65" s="224" customFormat="1" ht="29.25" customHeight="1" x14ac:dyDescent="0.3">
      <c r="B115" s="218"/>
      <c r="C115" s="219" t="s">
        <v>108</v>
      </c>
      <c r="D115" s="220" t="s">
        <v>109</v>
      </c>
      <c r="E115" s="220" t="s">
        <v>52</v>
      </c>
      <c r="F115" s="221" t="s">
        <v>110</v>
      </c>
      <c r="G115" s="221"/>
      <c r="H115" s="221"/>
      <c r="I115" s="221"/>
      <c r="J115" s="220" t="s">
        <v>111</v>
      </c>
      <c r="K115" s="220" t="s">
        <v>112</v>
      </c>
      <c r="L115" s="221" t="s">
        <v>113</v>
      </c>
      <c r="M115" s="221"/>
      <c r="N115" s="221" t="s">
        <v>96</v>
      </c>
      <c r="O115" s="221"/>
      <c r="P115" s="221"/>
      <c r="Q115" s="222"/>
      <c r="R115" s="223"/>
      <c r="T115" s="225" t="s">
        <v>114</v>
      </c>
      <c r="U115" s="226" t="s">
        <v>34</v>
      </c>
      <c r="V115" s="226" t="s">
        <v>115</v>
      </c>
      <c r="W115" s="226" t="s">
        <v>116</v>
      </c>
      <c r="X115" s="226" t="s">
        <v>117</v>
      </c>
      <c r="Y115" s="226" t="s">
        <v>118</v>
      </c>
      <c r="Z115" s="226" t="s">
        <v>119</v>
      </c>
      <c r="AA115" s="227" t="s">
        <v>120</v>
      </c>
    </row>
    <row r="116" spans="2:65" s="150" customFormat="1" ht="29.25" customHeight="1" x14ac:dyDescent="0.35">
      <c r="B116" s="151"/>
      <c r="C116" s="228" t="s">
        <v>92</v>
      </c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229">
        <f>BK116</f>
        <v>0</v>
      </c>
      <c r="O116" s="230"/>
      <c r="P116" s="230"/>
      <c r="Q116" s="230"/>
      <c r="R116" s="156"/>
      <c r="T116" s="231"/>
      <c r="U116" s="161"/>
      <c r="V116" s="161"/>
      <c r="W116" s="232">
        <f>W117+W256</f>
        <v>12.083490000000001</v>
      </c>
      <c r="X116" s="161"/>
      <c r="Y116" s="232">
        <f>Y117+Y256</f>
        <v>718.85148890999983</v>
      </c>
      <c r="Z116" s="161"/>
      <c r="AA116" s="233">
        <f>AA117+AA256</f>
        <v>0</v>
      </c>
      <c r="AT116" s="137" t="s">
        <v>69</v>
      </c>
      <c r="AU116" s="137" t="s">
        <v>98</v>
      </c>
      <c r="BK116" s="234">
        <f>BK117+BK256</f>
        <v>0</v>
      </c>
    </row>
    <row r="117" spans="2:65" s="240" customFormat="1" ht="37.35" customHeight="1" x14ac:dyDescent="0.35">
      <c r="B117" s="235"/>
      <c r="C117" s="236"/>
      <c r="D117" s="237" t="s">
        <v>99</v>
      </c>
      <c r="E117" s="237"/>
      <c r="F117" s="237"/>
      <c r="G117" s="237"/>
      <c r="H117" s="237"/>
      <c r="I117" s="237"/>
      <c r="J117" s="237"/>
      <c r="K117" s="237"/>
      <c r="L117" s="237"/>
      <c r="M117" s="237"/>
      <c r="N117" s="238">
        <f>BK117</f>
        <v>0</v>
      </c>
      <c r="O117" s="202"/>
      <c r="P117" s="202"/>
      <c r="Q117" s="202"/>
      <c r="R117" s="239"/>
      <c r="T117" s="241"/>
      <c r="U117" s="236"/>
      <c r="V117" s="236"/>
      <c r="W117" s="242">
        <f>W118+W156+W186+W250</f>
        <v>12.083490000000001</v>
      </c>
      <c r="X117" s="236"/>
      <c r="Y117" s="242">
        <f>Y118+Y156+Y186+Y250</f>
        <v>718.85148890999983</v>
      </c>
      <c r="Z117" s="236"/>
      <c r="AA117" s="243">
        <f>AA118+AA156+AA186+AA250</f>
        <v>0</v>
      </c>
      <c r="AR117" s="244" t="s">
        <v>78</v>
      </c>
      <c r="AT117" s="245" t="s">
        <v>69</v>
      </c>
      <c r="AU117" s="245" t="s">
        <v>70</v>
      </c>
      <c r="AY117" s="244" t="s">
        <v>121</v>
      </c>
      <c r="BK117" s="246">
        <f>BK118+BK156+BK186+BK250</f>
        <v>0</v>
      </c>
    </row>
    <row r="118" spans="2:65" s="240" customFormat="1" ht="19.95" customHeight="1" x14ac:dyDescent="0.35">
      <c r="B118" s="235"/>
      <c r="C118" s="236"/>
      <c r="D118" s="247" t="s">
        <v>100</v>
      </c>
      <c r="E118" s="247"/>
      <c r="F118" s="247"/>
      <c r="G118" s="247"/>
      <c r="H118" s="247"/>
      <c r="I118" s="247"/>
      <c r="J118" s="247"/>
      <c r="K118" s="247"/>
      <c r="L118" s="247"/>
      <c r="M118" s="247"/>
      <c r="N118" s="248">
        <f>BK118</f>
        <v>0</v>
      </c>
      <c r="O118" s="249"/>
      <c r="P118" s="249"/>
      <c r="Q118" s="249"/>
      <c r="R118" s="239"/>
      <c r="T118" s="241"/>
      <c r="U118" s="236"/>
      <c r="V118" s="236"/>
      <c r="W118" s="242">
        <f>SUM(W119:W155)</f>
        <v>8.9184900000000003</v>
      </c>
      <c r="X118" s="236"/>
      <c r="Y118" s="242">
        <f>SUM(Y119:Y155)</f>
        <v>0.48151064999999993</v>
      </c>
      <c r="Z118" s="236"/>
      <c r="AA118" s="243">
        <f>SUM(AA119:AA155)</f>
        <v>0</v>
      </c>
      <c r="AR118" s="244" t="s">
        <v>78</v>
      </c>
      <c r="AT118" s="245" t="s">
        <v>69</v>
      </c>
      <c r="AU118" s="245" t="s">
        <v>78</v>
      </c>
      <c r="AY118" s="244" t="s">
        <v>121</v>
      </c>
      <c r="BK118" s="246">
        <f>SUM(BK119:BK155)</f>
        <v>0</v>
      </c>
    </row>
    <row r="119" spans="2:65" s="150" customFormat="1" ht="16.5" customHeight="1" x14ac:dyDescent="0.3">
      <c r="B119" s="151"/>
      <c r="C119" s="250" t="s">
        <v>78</v>
      </c>
      <c r="D119" s="250" t="s">
        <v>122</v>
      </c>
      <c r="E119" s="251" t="s">
        <v>123</v>
      </c>
      <c r="F119" s="252" t="s">
        <v>124</v>
      </c>
      <c r="G119" s="252"/>
      <c r="H119" s="252"/>
      <c r="I119" s="252"/>
      <c r="J119" s="253" t="s">
        <v>125</v>
      </c>
      <c r="K119" s="254">
        <v>9</v>
      </c>
      <c r="L119" s="299"/>
      <c r="M119" s="299"/>
      <c r="N119" s="255">
        <f t="shared" ref="N119:N128" si="0">ROUND(L119*K119,2)</f>
        <v>0</v>
      </c>
      <c r="O119" s="255"/>
      <c r="P119" s="255"/>
      <c r="Q119" s="255"/>
      <c r="R119" s="156"/>
      <c r="T119" s="256" t="s">
        <v>5</v>
      </c>
      <c r="U119" s="257" t="s">
        <v>35</v>
      </c>
      <c r="V119" s="258">
        <v>0</v>
      </c>
      <c r="W119" s="258">
        <f t="shared" ref="W119:W128" si="1">V119*K119</f>
        <v>0</v>
      </c>
      <c r="X119" s="258">
        <v>1.8400000000000001E-3</v>
      </c>
      <c r="Y119" s="258">
        <f t="shared" ref="Y119:Y128" si="2">X119*K119</f>
        <v>1.6560000000000002E-2</v>
      </c>
      <c r="Z119" s="258">
        <v>0</v>
      </c>
      <c r="AA119" s="259">
        <f t="shared" ref="AA119:AA128" si="3">Z119*K119</f>
        <v>0</v>
      </c>
      <c r="AR119" s="137" t="s">
        <v>126</v>
      </c>
      <c r="AT119" s="137" t="s">
        <v>122</v>
      </c>
      <c r="AU119" s="137" t="s">
        <v>89</v>
      </c>
      <c r="AY119" s="137" t="s">
        <v>121</v>
      </c>
      <c r="BE119" s="260">
        <f t="shared" ref="BE119:BE128" si="4">IF(U119="základní",N119,0)</f>
        <v>0</v>
      </c>
      <c r="BF119" s="260">
        <f t="shared" ref="BF119:BF128" si="5">IF(U119="snížená",N119,0)</f>
        <v>0</v>
      </c>
      <c r="BG119" s="260">
        <f t="shared" ref="BG119:BG128" si="6">IF(U119="zákl. přenesená",N119,0)</f>
        <v>0</v>
      </c>
      <c r="BH119" s="260">
        <f t="shared" ref="BH119:BH128" si="7">IF(U119="sníž. přenesená",N119,0)</f>
        <v>0</v>
      </c>
      <c r="BI119" s="260">
        <f t="shared" ref="BI119:BI128" si="8">IF(U119="nulová",N119,0)</f>
        <v>0</v>
      </c>
      <c r="BJ119" s="137" t="s">
        <v>78</v>
      </c>
      <c r="BK119" s="260">
        <f t="shared" ref="BK119:BK128" si="9">ROUND(L119*K119,2)</f>
        <v>0</v>
      </c>
      <c r="BL119" s="137" t="s">
        <v>126</v>
      </c>
      <c r="BM119" s="137" t="s">
        <v>89</v>
      </c>
    </row>
    <row r="120" spans="2:65" s="150" customFormat="1" ht="16.5" customHeight="1" x14ac:dyDescent="0.3">
      <c r="B120" s="151"/>
      <c r="C120" s="250" t="s">
        <v>89</v>
      </c>
      <c r="D120" s="250" t="s">
        <v>122</v>
      </c>
      <c r="E120" s="251" t="s">
        <v>127</v>
      </c>
      <c r="F120" s="252" t="s">
        <v>128</v>
      </c>
      <c r="G120" s="252"/>
      <c r="H120" s="252"/>
      <c r="I120" s="252"/>
      <c r="J120" s="253" t="s">
        <v>129</v>
      </c>
      <c r="K120" s="254">
        <v>17</v>
      </c>
      <c r="L120" s="299"/>
      <c r="M120" s="299"/>
      <c r="N120" s="255">
        <f t="shared" si="0"/>
        <v>0</v>
      </c>
      <c r="O120" s="255"/>
      <c r="P120" s="255"/>
      <c r="Q120" s="255"/>
      <c r="R120" s="156"/>
      <c r="T120" s="256" t="s">
        <v>5</v>
      </c>
      <c r="U120" s="257" t="s">
        <v>35</v>
      </c>
      <c r="V120" s="258">
        <v>0</v>
      </c>
      <c r="W120" s="258">
        <f t="shared" si="1"/>
        <v>0</v>
      </c>
      <c r="X120" s="258">
        <v>0</v>
      </c>
      <c r="Y120" s="258">
        <f t="shared" si="2"/>
        <v>0</v>
      </c>
      <c r="Z120" s="258">
        <v>0</v>
      </c>
      <c r="AA120" s="259">
        <f t="shared" si="3"/>
        <v>0</v>
      </c>
      <c r="AR120" s="137" t="s">
        <v>126</v>
      </c>
      <c r="AT120" s="137" t="s">
        <v>122</v>
      </c>
      <c r="AU120" s="137" t="s">
        <v>89</v>
      </c>
      <c r="AY120" s="137" t="s">
        <v>121</v>
      </c>
      <c r="BE120" s="260">
        <f t="shared" si="4"/>
        <v>0</v>
      </c>
      <c r="BF120" s="260">
        <f t="shared" si="5"/>
        <v>0</v>
      </c>
      <c r="BG120" s="260">
        <f t="shared" si="6"/>
        <v>0</v>
      </c>
      <c r="BH120" s="260">
        <f t="shared" si="7"/>
        <v>0</v>
      </c>
      <c r="BI120" s="260">
        <f t="shared" si="8"/>
        <v>0</v>
      </c>
      <c r="BJ120" s="137" t="s">
        <v>78</v>
      </c>
      <c r="BK120" s="260">
        <f t="shared" si="9"/>
        <v>0</v>
      </c>
      <c r="BL120" s="137" t="s">
        <v>126</v>
      </c>
      <c r="BM120" s="137" t="s">
        <v>126</v>
      </c>
    </row>
    <row r="121" spans="2:65" s="150" customFormat="1" ht="16.5" customHeight="1" x14ac:dyDescent="0.3">
      <c r="B121" s="151"/>
      <c r="C121" s="250" t="s">
        <v>130</v>
      </c>
      <c r="D121" s="250" t="s">
        <v>122</v>
      </c>
      <c r="E121" s="251" t="s">
        <v>131</v>
      </c>
      <c r="F121" s="252" t="s">
        <v>132</v>
      </c>
      <c r="G121" s="252"/>
      <c r="H121" s="252"/>
      <c r="I121" s="252"/>
      <c r="J121" s="253" t="s">
        <v>129</v>
      </c>
      <c r="K121" s="254">
        <v>9.3000000000000007</v>
      </c>
      <c r="L121" s="299"/>
      <c r="M121" s="299"/>
      <c r="N121" s="255">
        <f t="shared" si="0"/>
        <v>0</v>
      </c>
      <c r="O121" s="255"/>
      <c r="P121" s="255"/>
      <c r="Q121" s="255"/>
      <c r="R121" s="156"/>
      <c r="T121" s="256" t="s">
        <v>5</v>
      </c>
      <c r="U121" s="257" t="s">
        <v>35</v>
      </c>
      <c r="V121" s="258">
        <v>0</v>
      </c>
      <c r="W121" s="258">
        <f t="shared" si="1"/>
        <v>0</v>
      </c>
      <c r="X121" s="258">
        <v>0</v>
      </c>
      <c r="Y121" s="258">
        <f t="shared" si="2"/>
        <v>0</v>
      </c>
      <c r="Z121" s="258">
        <v>0</v>
      </c>
      <c r="AA121" s="259">
        <f t="shared" si="3"/>
        <v>0</v>
      </c>
      <c r="AR121" s="137" t="s">
        <v>126</v>
      </c>
      <c r="AT121" s="137" t="s">
        <v>122</v>
      </c>
      <c r="AU121" s="137" t="s">
        <v>89</v>
      </c>
      <c r="AY121" s="137" t="s">
        <v>121</v>
      </c>
      <c r="BE121" s="260">
        <f t="shared" si="4"/>
        <v>0</v>
      </c>
      <c r="BF121" s="260">
        <f t="shared" si="5"/>
        <v>0</v>
      </c>
      <c r="BG121" s="260">
        <f t="shared" si="6"/>
        <v>0</v>
      </c>
      <c r="BH121" s="260">
        <f t="shared" si="7"/>
        <v>0</v>
      </c>
      <c r="BI121" s="260">
        <f t="shared" si="8"/>
        <v>0</v>
      </c>
      <c r="BJ121" s="137" t="s">
        <v>78</v>
      </c>
      <c r="BK121" s="260">
        <f t="shared" si="9"/>
        <v>0</v>
      </c>
      <c r="BL121" s="137" t="s">
        <v>126</v>
      </c>
      <c r="BM121" s="137" t="s">
        <v>133</v>
      </c>
    </row>
    <row r="122" spans="2:65" s="150" customFormat="1" ht="16.5" customHeight="1" x14ac:dyDescent="0.3">
      <c r="B122" s="151"/>
      <c r="C122" s="250" t="s">
        <v>126</v>
      </c>
      <c r="D122" s="250" t="s">
        <v>122</v>
      </c>
      <c r="E122" s="251" t="s">
        <v>134</v>
      </c>
      <c r="F122" s="252" t="s">
        <v>135</v>
      </c>
      <c r="G122" s="252"/>
      <c r="H122" s="252"/>
      <c r="I122" s="252"/>
      <c r="J122" s="253" t="s">
        <v>125</v>
      </c>
      <c r="K122" s="254">
        <v>10</v>
      </c>
      <c r="L122" s="299"/>
      <c r="M122" s="299"/>
      <c r="N122" s="255">
        <f t="shared" si="0"/>
        <v>0</v>
      </c>
      <c r="O122" s="255"/>
      <c r="P122" s="255"/>
      <c r="Q122" s="255"/>
      <c r="R122" s="156"/>
      <c r="T122" s="256" t="s">
        <v>5</v>
      </c>
      <c r="U122" s="257" t="s">
        <v>35</v>
      </c>
      <c r="V122" s="258">
        <v>0</v>
      </c>
      <c r="W122" s="258">
        <f t="shared" si="1"/>
        <v>0</v>
      </c>
      <c r="X122" s="258">
        <v>1.6320000000000001E-2</v>
      </c>
      <c r="Y122" s="258">
        <f t="shared" si="2"/>
        <v>0.16320000000000001</v>
      </c>
      <c r="Z122" s="258">
        <v>0</v>
      </c>
      <c r="AA122" s="259">
        <f t="shared" si="3"/>
        <v>0</v>
      </c>
      <c r="AR122" s="137" t="s">
        <v>126</v>
      </c>
      <c r="AT122" s="137" t="s">
        <v>122</v>
      </c>
      <c r="AU122" s="137" t="s">
        <v>89</v>
      </c>
      <c r="AY122" s="137" t="s">
        <v>121</v>
      </c>
      <c r="BE122" s="260">
        <f t="shared" si="4"/>
        <v>0</v>
      </c>
      <c r="BF122" s="260">
        <f t="shared" si="5"/>
        <v>0</v>
      </c>
      <c r="BG122" s="260">
        <f t="shared" si="6"/>
        <v>0</v>
      </c>
      <c r="BH122" s="260">
        <f t="shared" si="7"/>
        <v>0</v>
      </c>
      <c r="BI122" s="260">
        <f t="shared" si="8"/>
        <v>0</v>
      </c>
      <c r="BJ122" s="137" t="s">
        <v>78</v>
      </c>
      <c r="BK122" s="260">
        <f t="shared" si="9"/>
        <v>0</v>
      </c>
      <c r="BL122" s="137" t="s">
        <v>126</v>
      </c>
      <c r="BM122" s="137" t="s">
        <v>136</v>
      </c>
    </row>
    <row r="123" spans="2:65" s="150" customFormat="1" ht="16.5" customHeight="1" x14ac:dyDescent="0.3">
      <c r="B123" s="151"/>
      <c r="C123" s="250" t="s">
        <v>137</v>
      </c>
      <c r="D123" s="250" t="s">
        <v>122</v>
      </c>
      <c r="E123" s="251" t="s">
        <v>138</v>
      </c>
      <c r="F123" s="252" t="s">
        <v>139</v>
      </c>
      <c r="G123" s="252"/>
      <c r="H123" s="252"/>
      <c r="I123" s="252"/>
      <c r="J123" s="253" t="s">
        <v>125</v>
      </c>
      <c r="K123" s="254">
        <v>1</v>
      </c>
      <c r="L123" s="299"/>
      <c r="M123" s="299"/>
      <c r="N123" s="255">
        <f t="shared" si="0"/>
        <v>0</v>
      </c>
      <c r="O123" s="255"/>
      <c r="P123" s="255"/>
      <c r="Q123" s="255"/>
      <c r="R123" s="156"/>
      <c r="T123" s="256" t="s">
        <v>5</v>
      </c>
      <c r="U123" s="257" t="s">
        <v>35</v>
      </c>
      <c r="V123" s="258">
        <v>0</v>
      </c>
      <c r="W123" s="258">
        <f t="shared" si="1"/>
        <v>0</v>
      </c>
      <c r="X123" s="258">
        <v>2.0200000000000001E-3</v>
      </c>
      <c r="Y123" s="258">
        <f t="shared" si="2"/>
        <v>2.0200000000000001E-3</v>
      </c>
      <c r="Z123" s="258">
        <v>0</v>
      </c>
      <c r="AA123" s="259">
        <f t="shared" si="3"/>
        <v>0</v>
      </c>
      <c r="AR123" s="137" t="s">
        <v>126</v>
      </c>
      <c r="AT123" s="137" t="s">
        <v>122</v>
      </c>
      <c r="AU123" s="137" t="s">
        <v>89</v>
      </c>
      <c r="AY123" s="137" t="s">
        <v>121</v>
      </c>
      <c r="BE123" s="260">
        <f t="shared" si="4"/>
        <v>0</v>
      </c>
      <c r="BF123" s="260">
        <f t="shared" si="5"/>
        <v>0</v>
      </c>
      <c r="BG123" s="260">
        <f t="shared" si="6"/>
        <v>0</v>
      </c>
      <c r="BH123" s="260">
        <f t="shared" si="7"/>
        <v>0</v>
      </c>
      <c r="BI123" s="260">
        <f t="shared" si="8"/>
        <v>0</v>
      </c>
      <c r="BJ123" s="137" t="s">
        <v>78</v>
      </c>
      <c r="BK123" s="260">
        <f t="shared" si="9"/>
        <v>0</v>
      </c>
      <c r="BL123" s="137" t="s">
        <v>126</v>
      </c>
      <c r="BM123" s="137" t="s">
        <v>140</v>
      </c>
    </row>
    <row r="124" spans="2:65" s="150" customFormat="1" ht="25.5" customHeight="1" x14ac:dyDescent="0.3">
      <c r="B124" s="151"/>
      <c r="C124" s="250" t="s">
        <v>133</v>
      </c>
      <c r="D124" s="250" t="s">
        <v>122</v>
      </c>
      <c r="E124" s="251" t="s">
        <v>141</v>
      </c>
      <c r="F124" s="252" t="s">
        <v>142</v>
      </c>
      <c r="G124" s="252"/>
      <c r="H124" s="252"/>
      <c r="I124" s="252"/>
      <c r="J124" s="253" t="s">
        <v>129</v>
      </c>
      <c r="K124" s="254">
        <v>1.26</v>
      </c>
      <c r="L124" s="299"/>
      <c r="M124" s="299"/>
      <c r="N124" s="255">
        <f t="shared" si="0"/>
        <v>0</v>
      </c>
      <c r="O124" s="255"/>
      <c r="P124" s="255"/>
      <c r="Q124" s="255"/>
      <c r="R124" s="156"/>
      <c r="T124" s="256" t="s">
        <v>5</v>
      </c>
      <c r="U124" s="257" t="s">
        <v>35</v>
      </c>
      <c r="V124" s="258">
        <v>0</v>
      </c>
      <c r="W124" s="258">
        <f t="shared" si="1"/>
        <v>0</v>
      </c>
      <c r="X124" s="258">
        <v>1.355E-2</v>
      </c>
      <c r="Y124" s="258">
        <f t="shared" si="2"/>
        <v>1.7072999999999998E-2</v>
      </c>
      <c r="Z124" s="258">
        <v>0</v>
      </c>
      <c r="AA124" s="259">
        <f t="shared" si="3"/>
        <v>0</v>
      </c>
      <c r="AR124" s="137" t="s">
        <v>126</v>
      </c>
      <c r="AT124" s="137" t="s">
        <v>122</v>
      </c>
      <c r="AU124" s="137" t="s">
        <v>89</v>
      </c>
      <c r="AY124" s="137" t="s">
        <v>121</v>
      </c>
      <c r="BE124" s="260">
        <f t="shared" si="4"/>
        <v>0</v>
      </c>
      <c r="BF124" s="260">
        <f t="shared" si="5"/>
        <v>0</v>
      </c>
      <c r="BG124" s="260">
        <f t="shared" si="6"/>
        <v>0</v>
      </c>
      <c r="BH124" s="260">
        <f t="shared" si="7"/>
        <v>0</v>
      </c>
      <c r="BI124" s="260">
        <f t="shared" si="8"/>
        <v>0</v>
      </c>
      <c r="BJ124" s="137" t="s">
        <v>78</v>
      </c>
      <c r="BK124" s="260">
        <f t="shared" si="9"/>
        <v>0</v>
      </c>
      <c r="BL124" s="137" t="s">
        <v>126</v>
      </c>
      <c r="BM124" s="137" t="s">
        <v>143</v>
      </c>
    </row>
    <row r="125" spans="2:65" s="150" customFormat="1" ht="16.5" customHeight="1" x14ac:dyDescent="0.3">
      <c r="B125" s="151"/>
      <c r="C125" s="250" t="s">
        <v>144</v>
      </c>
      <c r="D125" s="250" t="s">
        <v>122</v>
      </c>
      <c r="E125" s="251" t="s">
        <v>145</v>
      </c>
      <c r="F125" s="252" t="s">
        <v>146</v>
      </c>
      <c r="G125" s="252"/>
      <c r="H125" s="252"/>
      <c r="I125" s="252"/>
      <c r="J125" s="253" t="s">
        <v>129</v>
      </c>
      <c r="K125" s="254">
        <v>12.5</v>
      </c>
      <c r="L125" s="299"/>
      <c r="M125" s="299"/>
      <c r="N125" s="255">
        <f t="shared" si="0"/>
        <v>0</v>
      </c>
      <c r="O125" s="255"/>
      <c r="P125" s="255"/>
      <c r="Q125" s="255"/>
      <c r="R125" s="156"/>
      <c r="T125" s="256" t="s">
        <v>5</v>
      </c>
      <c r="U125" s="257" t="s">
        <v>35</v>
      </c>
      <c r="V125" s="258">
        <v>0</v>
      </c>
      <c r="W125" s="258">
        <f t="shared" si="1"/>
        <v>0</v>
      </c>
      <c r="X125" s="258">
        <v>0</v>
      </c>
      <c r="Y125" s="258">
        <f t="shared" si="2"/>
        <v>0</v>
      </c>
      <c r="Z125" s="258">
        <v>0</v>
      </c>
      <c r="AA125" s="259">
        <f t="shared" si="3"/>
        <v>0</v>
      </c>
      <c r="AR125" s="137" t="s">
        <v>126</v>
      </c>
      <c r="AT125" s="137" t="s">
        <v>122</v>
      </c>
      <c r="AU125" s="137" t="s">
        <v>89</v>
      </c>
      <c r="AY125" s="137" t="s">
        <v>121</v>
      </c>
      <c r="BE125" s="260">
        <f t="shared" si="4"/>
        <v>0</v>
      </c>
      <c r="BF125" s="260">
        <f t="shared" si="5"/>
        <v>0</v>
      </c>
      <c r="BG125" s="260">
        <f t="shared" si="6"/>
        <v>0</v>
      </c>
      <c r="BH125" s="260">
        <f t="shared" si="7"/>
        <v>0</v>
      </c>
      <c r="BI125" s="260">
        <f t="shared" si="8"/>
        <v>0</v>
      </c>
      <c r="BJ125" s="137" t="s">
        <v>78</v>
      </c>
      <c r="BK125" s="260">
        <f t="shared" si="9"/>
        <v>0</v>
      </c>
      <c r="BL125" s="137" t="s">
        <v>126</v>
      </c>
      <c r="BM125" s="137" t="s">
        <v>147</v>
      </c>
    </row>
    <row r="126" spans="2:65" s="150" customFormat="1" ht="16.5" customHeight="1" x14ac:dyDescent="0.3">
      <c r="B126" s="151"/>
      <c r="C126" s="250" t="s">
        <v>136</v>
      </c>
      <c r="D126" s="250" t="s">
        <v>122</v>
      </c>
      <c r="E126" s="251" t="s">
        <v>148</v>
      </c>
      <c r="F126" s="252" t="s">
        <v>149</v>
      </c>
      <c r="G126" s="252"/>
      <c r="H126" s="252"/>
      <c r="I126" s="252"/>
      <c r="J126" s="253" t="s">
        <v>129</v>
      </c>
      <c r="K126" s="254">
        <v>12</v>
      </c>
      <c r="L126" s="299"/>
      <c r="M126" s="299"/>
      <c r="N126" s="255">
        <f t="shared" si="0"/>
        <v>0</v>
      </c>
      <c r="O126" s="255"/>
      <c r="P126" s="255"/>
      <c r="Q126" s="255"/>
      <c r="R126" s="156"/>
      <c r="T126" s="256" t="s">
        <v>5</v>
      </c>
      <c r="U126" s="257" t="s">
        <v>35</v>
      </c>
      <c r="V126" s="258">
        <v>0</v>
      </c>
      <c r="W126" s="258">
        <f t="shared" si="1"/>
        <v>0</v>
      </c>
      <c r="X126" s="258">
        <v>0</v>
      </c>
      <c r="Y126" s="258">
        <f t="shared" si="2"/>
        <v>0</v>
      </c>
      <c r="Z126" s="258">
        <v>0</v>
      </c>
      <c r="AA126" s="259">
        <f t="shared" si="3"/>
        <v>0</v>
      </c>
      <c r="AR126" s="137" t="s">
        <v>126</v>
      </c>
      <c r="AT126" s="137" t="s">
        <v>122</v>
      </c>
      <c r="AU126" s="137" t="s">
        <v>89</v>
      </c>
      <c r="AY126" s="137" t="s">
        <v>121</v>
      </c>
      <c r="BE126" s="260">
        <f t="shared" si="4"/>
        <v>0</v>
      </c>
      <c r="BF126" s="260">
        <f t="shared" si="5"/>
        <v>0</v>
      </c>
      <c r="BG126" s="260">
        <f t="shared" si="6"/>
        <v>0</v>
      </c>
      <c r="BH126" s="260">
        <f t="shared" si="7"/>
        <v>0</v>
      </c>
      <c r="BI126" s="260">
        <f t="shared" si="8"/>
        <v>0</v>
      </c>
      <c r="BJ126" s="137" t="s">
        <v>78</v>
      </c>
      <c r="BK126" s="260">
        <f t="shared" si="9"/>
        <v>0</v>
      </c>
      <c r="BL126" s="137" t="s">
        <v>126</v>
      </c>
      <c r="BM126" s="137" t="s">
        <v>150</v>
      </c>
    </row>
    <row r="127" spans="2:65" s="150" customFormat="1" ht="25.5" customHeight="1" x14ac:dyDescent="0.3">
      <c r="B127" s="151"/>
      <c r="C127" s="250" t="s">
        <v>151</v>
      </c>
      <c r="D127" s="250" t="s">
        <v>122</v>
      </c>
      <c r="E127" s="251" t="s">
        <v>152</v>
      </c>
      <c r="F127" s="252" t="s">
        <v>153</v>
      </c>
      <c r="G127" s="252"/>
      <c r="H127" s="252"/>
      <c r="I127" s="252"/>
      <c r="J127" s="253" t="s">
        <v>125</v>
      </c>
      <c r="K127" s="254">
        <v>11</v>
      </c>
      <c r="L127" s="299"/>
      <c r="M127" s="299"/>
      <c r="N127" s="255">
        <f t="shared" si="0"/>
        <v>0</v>
      </c>
      <c r="O127" s="255"/>
      <c r="P127" s="255"/>
      <c r="Q127" s="255"/>
      <c r="R127" s="156"/>
      <c r="T127" s="256" t="s">
        <v>5</v>
      </c>
      <c r="U127" s="257" t="s">
        <v>35</v>
      </c>
      <c r="V127" s="258">
        <v>0</v>
      </c>
      <c r="W127" s="258">
        <f t="shared" si="1"/>
        <v>0</v>
      </c>
      <c r="X127" s="258">
        <v>1.7999999999999999E-2</v>
      </c>
      <c r="Y127" s="258">
        <f t="shared" si="2"/>
        <v>0.19799999999999998</v>
      </c>
      <c r="Z127" s="258">
        <v>0</v>
      </c>
      <c r="AA127" s="259">
        <f t="shared" si="3"/>
        <v>0</v>
      </c>
      <c r="AR127" s="137" t="s">
        <v>126</v>
      </c>
      <c r="AT127" s="137" t="s">
        <v>122</v>
      </c>
      <c r="AU127" s="137" t="s">
        <v>89</v>
      </c>
      <c r="AY127" s="137" t="s">
        <v>121</v>
      </c>
      <c r="BE127" s="260">
        <f t="shared" si="4"/>
        <v>0</v>
      </c>
      <c r="BF127" s="260">
        <f t="shared" si="5"/>
        <v>0</v>
      </c>
      <c r="BG127" s="260">
        <f t="shared" si="6"/>
        <v>0</v>
      </c>
      <c r="BH127" s="260">
        <f t="shared" si="7"/>
        <v>0</v>
      </c>
      <c r="BI127" s="260">
        <f t="shared" si="8"/>
        <v>0</v>
      </c>
      <c r="BJ127" s="137" t="s">
        <v>78</v>
      </c>
      <c r="BK127" s="260">
        <f t="shared" si="9"/>
        <v>0</v>
      </c>
      <c r="BL127" s="137" t="s">
        <v>126</v>
      </c>
      <c r="BM127" s="137" t="s">
        <v>154</v>
      </c>
    </row>
    <row r="128" spans="2:65" s="150" customFormat="1" ht="25.5" customHeight="1" x14ac:dyDescent="0.3">
      <c r="B128" s="151"/>
      <c r="C128" s="250" t="s">
        <v>155</v>
      </c>
      <c r="D128" s="250" t="s">
        <v>122</v>
      </c>
      <c r="E128" s="251" t="s">
        <v>156</v>
      </c>
      <c r="F128" s="252" t="s">
        <v>157</v>
      </c>
      <c r="G128" s="252"/>
      <c r="H128" s="252"/>
      <c r="I128" s="252"/>
      <c r="J128" s="253" t="s">
        <v>129</v>
      </c>
      <c r="K128" s="254">
        <v>3.6749999999999998</v>
      </c>
      <c r="L128" s="299"/>
      <c r="M128" s="299"/>
      <c r="N128" s="255">
        <f t="shared" si="0"/>
        <v>0</v>
      </c>
      <c r="O128" s="255"/>
      <c r="P128" s="255"/>
      <c r="Q128" s="255"/>
      <c r="R128" s="156"/>
      <c r="T128" s="256" t="s">
        <v>5</v>
      </c>
      <c r="U128" s="257" t="s">
        <v>35</v>
      </c>
      <c r="V128" s="258">
        <v>0.73499999999999999</v>
      </c>
      <c r="W128" s="258">
        <f t="shared" si="1"/>
        <v>2.7011249999999998</v>
      </c>
      <c r="X128" s="258">
        <v>5.5999999999999995E-4</v>
      </c>
      <c r="Y128" s="258">
        <f t="shared" si="2"/>
        <v>2.0579999999999999E-3</v>
      </c>
      <c r="Z128" s="258">
        <v>0</v>
      </c>
      <c r="AA128" s="259">
        <f t="shared" si="3"/>
        <v>0</v>
      </c>
      <c r="AR128" s="137" t="s">
        <v>150</v>
      </c>
      <c r="AT128" s="137" t="s">
        <v>122</v>
      </c>
      <c r="AU128" s="137" t="s">
        <v>89</v>
      </c>
      <c r="AY128" s="137" t="s">
        <v>121</v>
      </c>
      <c r="BE128" s="260">
        <f t="shared" si="4"/>
        <v>0</v>
      </c>
      <c r="BF128" s="260">
        <f t="shared" si="5"/>
        <v>0</v>
      </c>
      <c r="BG128" s="260">
        <f t="shared" si="6"/>
        <v>0</v>
      </c>
      <c r="BH128" s="260">
        <f t="shared" si="7"/>
        <v>0</v>
      </c>
      <c r="BI128" s="260">
        <f t="shared" si="8"/>
        <v>0</v>
      </c>
      <c r="BJ128" s="137" t="s">
        <v>78</v>
      </c>
      <c r="BK128" s="260">
        <f t="shared" si="9"/>
        <v>0</v>
      </c>
      <c r="BL128" s="137" t="s">
        <v>150</v>
      </c>
      <c r="BM128" s="137" t="s">
        <v>158</v>
      </c>
    </row>
    <row r="129" spans="2:65" s="268" customFormat="1" ht="16.5" customHeight="1" x14ac:dyDescent="0.3">
      <c r="B129" s="261"/>
      <c r="C129" s="262"/>
      <c r="D129" s="262"/>
      <c r="E129" s="263" t="s">
        <v>5</v>
      </c>
      <c r="F129" s="264" t="s">
        <v>159</v>
      </c>
      <c r="G129" s="265"/>
      <c r="H129" s="265"/>
      <c r="I129" s="265"/>
      <c r="J129" s="262"/>
      <c r="K129" s="266">
        <v>3.6749999999999998</v>
      </c>
      <c r="L129" s="262"/>
      <c r="M129" s="262"/>
      <c r="N129" s="262"/>
      <c r="O129" s="262"/>
      <c r="P129" s="262"/>
      <c r="Q129" s="262"/>
      <c r="R129" s="267"/>
      <c r="T129" s="269"/>
      <c r="U129" s="262"/>
      <c r="V129" s="262"/>
      <c r="W129" s="262"/>
      <c r="X129" s="262"/>
      <c r="Y129" s="262"/>
      <c r="Z129" s="262"/>
      <c r="AA129" s="270"/>
      <c r="AT129" s="271" t="s">
        <v>160</v>
      </c>
      <c r="AU129" s="271" t="s">
        <v>89</v>
      </c>
      <c r="AV129" s="268" t="s">
        <v>89</v>
      </c>
      <c r="AW129" s="268" t="s">
        <v>28</v>
      </c>
      <c r="AX129" s="268" t="s">
        <v>70</v>
      </c>
      <c r="AY129" s="271" t="s">
        <v>121</v>
      </c>
    </row>
    <row r="130" spans="2:65" s="279" customFormat="1" ht="16.5" customHeight="1" x14ac:dyDescent="0.3">
      <c r="B130" s="272"/>
      <c r="C130" s="273"/>
      <c r="D130" s="273"/>
      <c r="E130" s="274" t="s">
        <v>5</v>
      </c>
      <c r="F130" s="275" t="s">
        <v>161</v>
      </c>
      <c r="G130" s="276"/>
      <c r="H130" s="276"/>
      <c r="I130" s="276"/>
      <c r="J130" s="273"/>
      <c r="K130" s="277">
        <v>3.6749999999999998</v>
      </c>
      <c r="L130" s="273"/>
      <c r="M130" s="273"/>
      <c r="N130" s="273"/>
      <c r="O130" s="273"/>
      <c r="P130" s="273"/>
      <c r="Q130" s="273"/>
      <c r="R130" s="278"/>
      <c r="T130" s="280"/>
      <c r="U130" s="273"/>
      <c r="V130" s="273"/>
      <c r="W130" s="273"/>
      <c r="X130" s="273"/>
      <c r="Y130" s="273"/>
      <c r="Z130" s="273"/>
      <c r="AA130" s="281"/>
      <c r="AT130" s="282" t="s">
        <v>160</v>
      </c>
      <c r="AU130" s="282" t="s">
        <v>89</v>
      </c>
      <c r="AV130" s="279" t="s">
        <v>126</v>
      </c>
      <c r="AW130" s="279" t="s">
        <v>28</v>
      </c>
      <c r="AX130" s="279" t="s">
        <v>78</v>
      </c>
      <c r="AY130" s="282" t="s">
        <v>121</v>
      </c>
    </row>
    <row r="131" spans="2:65" s="150" customFormat="1" ht="25.5" customHeight="1" x14ac:dyDescent="0.3">
      <c r="B131" s="151"/>
      <c r="C131" s="250" t="s">
        <v>162</v>
      </c>
      <c r="D131" s="250" t="s">
        <v>122</v>
      </c>
      <c r="E131" s="251" t="s">
        <v>163</v>
      </c>
      <c r="F131" s="252" t="s">
        <v>164</v>
      </c>
      <c r="G131" s="252"/>
      <c r="H131" s="252"/>
      <c r="I131" s="252"/>
      <c r="J131" s="253" t="s">
        <v>129</v>
      </c>
      <c r="K131" s="254">
        <v>8.0850000000000009</v>
      </c>
      <c r="L131" s="299"/>
      <c r="M131" s="299"/>
      <c r="N131" s="255">
        <f>ROUND(L131*K131,2)</f>
        <v>0</v>
      </c>
      <c r="O131" s="255"/>
      <c r="P131" s="255"/>
      <c r="Q131" s="255"/>
      <c r="R131" s="156"/>
      <c r="T131" s="256" t="s">
        <v>5</v>
      </c>
      <c r="U131" s="257" t="s">
        <v>35</v>
      </c>
      <c r="V131" s="258">
        <v>0.76900000000000002</v>
      </c>
      <c r="W131" s="258">
        <f>V131*K131</f>
        <v>6.2173650000000009</v>
      </c>
      <c r="X131" s="258">
        <v>1.09E-3</v>
      </c>
      <c r="Y131" s="258">
        <f>X131*K131</f>
        <v>8.8126500000000017E-3</v>
      </c>
      <c r="Z131" s="258">
        <v>0</v>
      </c>
      <c r="AA131" s="259">
        <f>Z131*K131</f>
        <v>0</v>
      </c>
      <c r="AR131" s="137" t="s">
        <v>150</v>
      </c>
      <c r="AT131" s="137" t="s">
        <v>122</v>
      </c>
      <c r="AU131" s="137" t="s">
        <v>89</v>
      </c>
      <c r="AY131" s="137" t="s">
        <v>121</v>
      </c>
      <c r="BE131" s="260">
        <f>IF(U131="základní",N131,0)</f>
        <v>0</v>
      </c>
      <c r="BF131" s="260">
        <f>IF(U131="snížená",N131,0)</f>
        <v>0</v>
      </c>
      <c r="BG131" s="260">
        <f>IF(U131="zákl. přenesená",N131,0)</f>
        <v>0</v>
      </c>
      <c r="BH131" s="260">
        <f>IF(U131="sníž. přenesená",N131,0)</f>
        <v>0</v>
      </c>
      <c r="BI131" s="260">
        <f>IF(U131="nulová",N131,0)</f>
        <v>0</v>
      </c>
      <c r="BJ131" s="137" t="s">
        <v>78</v>
      </c>
      <c r="BK131" s="260">
        <f>ROUND(L131*K131,2)</f>
        <v>0</v>
      </c>
      <c r="BL131" s="137" t="s">
        <v>150</v>
      </c>
      <c r="BM131" s="137" t="s">
        <v>165</v>
      </c>
    </row>
    <row r="132" spans="2:65" s="268" customFormat="1" ht="16.5" customHeight="1" x14ac:dyDescent="0.3">
      <c r="B132" s="261"/>
      <c r="C132" s="262"/>
      <c r="D132" s="262"/>
      <c r="E132" s="263" t="s">
        <v>5</v>
      </c>
      <c r="F132" s="264" t="s">
        <v>166</v>
      </c>
      <c r="G132" s="265"/>
      <c r="H132" s="265"/>
      <c r="I132" s="265"/>
      <c r="J132" s="262"/>
      <c r="K132" s="266">
        <v>8.0850000000000009</v>
      </c>
      <c r="L132" s="262"/>
      <c r="M132" s="262"/>
      <c r="N132" s="262"/>
      <c r="O132" s="262"/>
      <c r="P132" s="262"/>
      <c r="Q132" s="262"/>
      <c r="R132" s="267"/>
      <c r="T132" s="269"/>
      <c r="U132" s="262"/>
      <c r="V132" s="262"/>
      <c r="W132" s="262"/>
      <c r="X132" s="262"/>
      <c r="Y132" s="262"/>
      <c r="Z132" s="262"/>
      <c r="AA132" s="270"/>
      <c r="AT132" s="271" t="s">
        <v>160</v>
      </c>
      <c r="AU132" s="271" t="s">
        <v>89</v>
      </c>
      <c r="AV132" s="268" t="s">
        <v>89</v>
      </c>
      <c r="AW132" s="268" t="s">
        <v>28</v>
      </c>
      <c r="AX132" s="268" t="s">
        <v>70</v>
      </c>
      <c r="AY132" s="271" t="s">
        <v>121</v>
      </c>
    </row>
    <row r="133" spans="2:65" s="279" customFormat="1" ht="16.5" customHeight="1" x14ac:dyDescent="0.3">
      <c r="B133" s="272"/>
      <c r="C133" s="273"/>
      <c r="D133" s="273"/>
      <c r="E133" s="274" t="s">
        <v>5</v>
      </c>
      <c r="F133" s="275" t="s">
        <v>161</v>
      </c>
      <c r="G133" s="276"/>
      <c r="H133" s="276"/>
      <c r="I133" s="276"/>
      <c r="J133" s="273"/>
      <c r="K133" s="277">
        <v>8.0850000000000009</v>
      </c>
      <c r="L133" s="273"/>
      <c r="M133" s="273"/>
      <c r="N133" s="273"/>
      <c r="O133" s="273"/>
      <c r="P133" s="273"/>
      <c r="Q133" s="273"/>
      <c r="R133" s="278"/>
      <c r="T133" s="280"/>
      <c r="U133" s="273"/>
      <c r="V133" s="273"/>
      <c r="W133" s="273"/>
      <c r="X133" s="273"/>
      <c r="Y133" s="273"/>
      <c r="Z133" s="273"/>
      <c r="AA133" s="281"/>
      <c r="AT133" s="282" t="s">
        <v>160</v>
      </c>
      <c r="AU133" s="282" t="s">
        <v>89</v>
      </c>
      <c r="AV133" s="279" t="s">
        <v>126</v>
      </c>
      <c r="AW133" s="279" t="s">
        <v>28</v>
      </c>
      <c r="AX133" s="279" t="s">
        <v>78</v>
      </c>
      <c r="AY133" s="282" t="s">
        <v>121</v>
      </c>
    </row>
    <row r="134" spans="2:65" s="279" customFormat="1" ht="16.5" customHeight="1" x14ac:dyDescent="0.3">
      <c r="B134" s="272"/>
      <c r="C134" s="273"/>
      <c r="D134" s="273"/>
      <c r="E134" s="274" t="s">
        <v>5</v>
      </c>
      <c r="F134" s="275" t="s">
        <v>161</v>
      </c>
      <c r="G134" s="276"/>
      <c r="H134" s="276"/>
      <c r="I134" s="276"/>
      <c r="J134" s="273"/>
      <c r="K134" s="277">
        <v>0</v>
      </c>
      <c r="L134" s="273"/>
      <c r="M134" s="273"/>
      <c r="N134" s="273"/>
      <c r="O134" s="273"/>
      <c r="P134" s="273"/>
      <c r="Q134" s="273"/>
      <c r="R134" s="278"/>
      <c r="T134" s="280"/>
      <c r="U134" s="273"/>
      <c r="V134" s="273"/>
      <c r="W134" s="273"/>
      <c r="X134" s="273"/>
      <c r="Y134" s="273"/>
      <c r="Z134" s="273"/>
      <c r="AA134" s="281"/>
      <c r="AT134" s="282" t="s">
        <v>160</v>
      </c>
      <c r="AU134" s="282" t="s">
        <v>89</v>
      </c>
      <c r="AV134" s="279" t="s">
        <v>126</v>
      </c>
      <c r="AW134" s="279" t="s">
        <v>28</v>
      </c>
      <c r="AX134" s="279" t="s">
        <v>70</v>
      </c>
      <c r="AY134" s="282" t="s">
        <v>121</v>
      </c>
    </row>
    <row r="135" spans="2:65" s="150" customFormat="1" ht="25.5" customHeight="1" x14ac:dyDescent="0.3">
      <c r="B135" s="151"/>
      <c r="C135" s="250" t="s">
        <v>167</v>
      </c>
      <c r="D135" s="250" t="s">
        <v>122</v>
      </c>
      <c r="E135" s="251" t="s">
        <v>168</v>
      </c>
      <c r="F135" s="252" t="s">
        <v>169</v>
      </c>
      <c r="G135" s="252"/>
      <c r="H135" s="252"/>
      <c r="I135" s="252"/>
      <c r="J135" s="253" t="s">
        <v>129</v>
      </c>
      <c r="K135" s="254">
        <v>0.52500000000000002</v>
      </c>
      <c r="L135" s="299"/>
      <c r="M135" s="299"/>
      <c r="N135" s="255">
        <f>ROUND(L135*K135,2)</f>
        <v>0</v>
      </c>
      <c r="O135" s="255"/>
      <c r="P135" s="255"/>
      <c r="Q135" s="255"/>
      <c r="R135" s="156"/>
      <c r="T135" s="256" t="s">
        <v>5</v>
      </c>
      <c r="U135" s="257" t="s">
        <v>35</v>
      </c>
      <c r="V135" s="258">
        <v>0</v>
      </c>
      <c r="W135" s="258">
        <f>V135*K135</f>
        <v>0</v>
      </c>
      <c r="X135" s="258">
        <v>5.9000000000000003E-4</v>
      </c>
      <c r="Y135" s="258">
        <f>X135*K135</f>
        <v>3.0975000000000002E-4</v>
      </c>
      <c r="Z135" s="258">
        <v>0</v>
      </c>
      <c r="AA135" s="259">
        <f>Z135*K135</f>
        <v>0</v>
      </c>
      <c r="AR135" s="137" t="s">
        <v>150</v>
      </c>
      <c r="AT135" s="137" t="s">
        <v>122</v>
      </c>
      <c r="AU135" s="137" t="s">
        <v>89</v>
      </c>
      <c r="AY135" s="137" t="s">
        <v>121</v>
      </c>
      <c r="BE135" s="260">
        <f>IF(U135="základní",N135,0)</f>
        <v>0</v>
      </c>
      <c r="BF135" s="260">
        <f>IF(U135="snížená",N135,0)</f>
        <v>0</v>
      </c>
      <c r="BG135" s="260">
        <f>IF(U135="zákl. přenesená",N135,0)</f>
        <v>0</v>
      </c>
      <c r="BH135" s="260">
        <f>IF(U135="sníž. přenesená",N135,0)</f>
        <v>0</v>
      </c>
      <c r="BI135" s="260">
        <f>IF(U135="nulová",N135,0)</f>
        <v>0</v>
      </c>
      <c r="BJ135" s="137" t="s">
        <v>78</v>
      </c>
      <c r="BK135" s="260">
        <f>ROUND(L135*K135,2)</f>
        <v>0</v>
      </c>
      <c r="BL135" s="137" t="s">
        <v>150</v>
      </c>
      <c r="BM135" s="137" t="s">
        <v>170</v>
      </c>
    </row>
    <row r="136" spans="2:65" s="268" customFormat="1" ht="16.5" customHeight="1" x14ac:dyDescent="0.3">
      <c r="B136" s="261"/>
      <c r="C136" s="262"/>
      <c r="D136" s="262"/>
      <c r="E136" s="263" t="s">
        <v>5</v>
      </c>
      <c r="F136" s="264" t="s">
        <v>171</v>
      </c>
      <c r="G136" s="265"/>
      <c r="H136" s="265"/>
      <c r="I136" s="265"/>
      <c r="J136" s="262"/>
      <c r="K136" s="266">
        <v>0.52500000000000002</v>
      </c>
      <c r="L136" s="262"/>
      <c r="M136" s="262"/>
      <c r="N136" s="262"/>
      <c r="O136" s="262"/>
      <c r="P136" s="262"/>
      <c r="Q136" s="262"/>
      <c r="R136" s="267"/>
      <c r="T136" s="269"/>
      <c r="U136" s="262"/>
      <c r="V136" s="262"/>
      <c r="W136" s="262"/>
      <c r="X136" s="262"/>
      <c r="Y136" s="262"/>
      <c r="Z136" s="262"/>
      <c r="AA136" s="270"/>
      <c r="AT136" s="271" t="s">
        <v>160</v>
      </c>
      <c r="AU136" s="271" t="s">
        <v>89</v>
      </c>
      <c r="AV136" s="268" t="s">
        <v>89</v>
      </c>
      <c r="AW136" s="268" t="s">
        <v>28</v>
      </c>
      <c r="AX136" s="268" t="s">
        <v>78</v>
      </c>
      <c r="AY136" s="271" t="s">
        <v>121</v>
      </c>
    </row>
    <row r="137" spans="2:65" s="150" customFormat="1" ht="25.5" customHeight="1" x14ac:dyDescent="0.3">
      <c r="B137" s="151"/>
      <c r="C137" s="250" t="s">
        <v>140</v>
      </c>
      <c r="D137" s="250" t="s">
        <v>122</v>
      </c>
      <c r="E137" s="251" t="s">
        <v>172</v>
      </c>
      <c r="F137" s="252" t="s">
        <v>173</v>
      </c>
      <c r="G137" s="252"/>
      <c r="H137" s="252"/>
      <c r="I137" s="252"/>
      <c r="J137" s="253" t="s">
        <v>129</v>
      </c>
      <c r="K137" s="254">
        <v>6.4050000000000002</v>
      </c>
      <c r="L137" s="299"/>
      <c r="M137" s="299"/>
      <c r="N137" s="255">
        <f t="shared" ref="N137:N155" si="10">ROUND(L137*K137,2)</f>
        <v>0</v>
      </c>
      <c r="O137" s="255"/>
      <c r="P137" s="255"/>
      <c r="Q137" s="255"/>
      <c r="R137" s="156"/>
      <c r="T137" s="256" t="s">
        <v>5</v>
      </c>
      <c r="U137" s="257" t="s">
        <v>35</v>
      </c>
      <c r="V137" s="258">
        <v>0</v>
      </c>
      <c r="W137" s="258">
        <f t="shared" ref="W137:W155" si="11">V137*K137</f>
        <v>0</v>
      </c>
      <c r="X137" s="258">
        <v>1.2099999999999999E-3</v>
      </c>
      <c r="Y137" s="258">
        <f t="shared" ref="Y137:Y155" si="12">X137*K137</f>
        <v>7.7500499999999996E-3</v>
      </c>
      <c r="Z137" s="258">
        <v>0</v>
      </c>
      <c r="AA137" s="259">
        <f t="shared" ref="AA137:AA155" si="13">Z137*K137</f>
        <v>0</v>
      </c>
      <c r="AR137" s="137" t="s">
        <v>126</v>
      </c>
      <c r="AT137" s="137" t="s">
        <v>122</v>
      </c>
      <c r="AU137" s="137" t="s">
        <v>89</v>
      </c>
      <c r="AY137" s="137" t="s">
        <v>121</v>
      </c>
      <c r="BE137" s="260">
        <f t="shared" ref="BE137:BE155" si="14">IF(U137="základní",N137,0)</f>
        <v>0</v>
      </c>
      <c r="BF137" s="260">
        <f t="shared" ref="BF137:BF155" si="15">IF(U137="snížená",N137,0)</f>
        <v>0</v>
      </c>
      <c r="BG137" s="260">
        <f t="shared" ref="BG137:BG155" si="16">IF(U137="zákl. přenesená",N137,0)</f>
        <v>0</v>
      </c>
      <c r="BH137" s="260">
        <f t="shared" ref="BH137:BH155" si="17">IF(U137="sníž. přenesená",N137,0)</f>
        <v>0</v>
      </c>
      <c r="BI137" s="260">
        <f t="shared" ref="BI137:BI155" si="18">IF(U137="nulová",N137,0)</f>
        <v>0</v>
      </c>
      <c r="BJ137" s="137" t="s">
        <v>78</v>
      </c>
      <c r="BK137" s="260">
        <f t="shared" ref="BK137:BK155" si="19">ROUND(L137*K137,2)</f>
        <v>0</v>
      </c>
      <c r="BL137" s="137" t="s">
        <v>126</v>
      </c>
      <c r="BM137" s="137" t="s">
        <v>174</v>
      </c>
    </row>
    <row r="138" spans="2:65" s="150" customFormat="1" ht="25.5" customHeight="1" x14ac:dyDescent="0.3">
      <c r="B138" s="151"/>
      <c r="C138" s="250" t="s">
        <v>175</v>
      </c>
      <c r="D138" s="250" t="s">
        <v>122</v>
      </c>
      <c r="E138" s="251" t="s">
        <v>176</v>
      </c>
      <c r="F138" s="252" t="s">
        <v>177</v>
      </c>
      <c r="G138" s="252"/>
      <c r="H138" s="252"/>
      <c r="I138" s="252"/>
      <c r="J138" s="253" t="s">
        <v>129</v>
      </c>
      <c r="K138" s="254">
        <v>6.31</v>
      </c>
      <c r="L138" s="299"/>
      <c r="M138" s="299"/>
      <c r="N138" s="255">
        <f t="shared" si="10"/>
        <v>0</v>
      </c>
      <c r="O138" s="255"/>
      <c r="P138" s="255"/>
      <c r="Q138" s="255"/>
      <c r="R138" s="156"/>
      <c r="T138" s="256" t="s">
        <v>5</v>
      </c>
      <c r="U138" s="257" t="s">
        <v>35</v>
      </c>
      <c r="V138" s="258">
        <v>0</v>
      </c>
      <c r="W138" s="258">
        <f t="shared" si="11"/>
        <v>0</v>
      </c>
      <c r="X138" s="258">
        <v>2.9E-4</v>
      </c>
      <c r="Y138" s="258">
        <f t="shared" si="12"/>
        <v>1.8299E-3</v>
      </c>
      <c r="Z138" s="258">
        <v>0</v>
      </c>
      <c r="AA138" s="259">
        <f t="shared" si="13"/>
        <v>0</v>
      </c>
      <c r="AR138" s="137" t="s">
        <v>126</v>
      </c>
      <c r="AT138" s="137" t="s">
        <v>122</v>
      </c>
      <c r="AU138" s="137" t="s">
        <v>89</v>
      </c>
      <c r="AY138" s="137" t="s">
        <v>121</v>
      </c>
      <c r="BE138" s="260">
        <f t="shared" si="14"/>
        <v>0</v>
      </c>
      <c r="BF138" s="260">
        <f t="shared" si="15"/>
        <v>0</v>
      </c>
      <c r="BG138" s="260">
        <f t="shared" si="16"/>
        <v>0</v>
      </c>
      <c r="BH138" s="260">
        <f t="shared" si="17"/>
        <v>0</v>
      </c>
      <c r="BI138" s="260">
        <f t="shared" si="18"/>
        <v>0</v>
      </c>
      <c r="BJ138" s="137" t="s">
        <v>78</v>
      </c>
      <c r="BK138" s="260">
        <f t="shared" si="19"/>
        <v>0</v>
      </c>
      <c r="BL138" s="137" t="s">
        <v>126</v>
      </c>
      <c r="BM138" s="137" t="s">
        <v>178</v>
      </c>
    </row>
    <row r="139" spans="2:65" s="150" customFormat="1" ht="25.5" customHeight="1" x14ac:dyDescent="0.3">
      <c r="B139" s="151"/>
      <c r="C139" s="250" t="s">
        <v>143</v>
      </c>
      <c r="D139" s="250" t="s">
        <v>122</v>
      </c>
      <c r="E139" s="251" t="s">
        <v>179</v>
      </c>
      <c r="F139" s="252" t="s">
        <v>180</v>
      </c>
      <c r="G139" s="252"/>
      <c r="H139" s="252"/>
      <c r="I139" s="252"/>
      <c r="J139" s="253" t="s">
        <v>129</v>
      </c>
      <c r="K139" s="254">
        <v>19.32</v>
      </c>
      <c r="L139" s="299"/>
      <c r="M139" s="299"/>
      <c r="N139" s="255">
        <f t="shared" si="10"/>
        <v>0</v>
      </c>
      <c r="O139" s="255"/>
      <c r="P139" s="255"/>
      <c r="Q139" s="255"/>
      <c r="R139" s="156"/>
      <c r="T139" s="256" t="s">
        <v>5</v>
      </c>
      <c r="U139" s="257" t="s">
        <v>35</v>
      </c>
      <c r="V139" s="258">
        <v>0</v>
      </c>
      <c r="W139" s="258">
        <f t="shared" si="11"/>
        <v>0</v>
      </c>
      <c r="X139" s="258">
        <v>3.5E-4</v>
      </c>
      <c r="Y139" s="258">
        <f t="shared" si="12"/>
        <v>6.7619999999999998E-3</v>
      </c>
      <c r="Z139" s="258">
        <v>0</v>
      </c>
      <c r="AA139" s="259">
        <f t="shared" si="13"/>
        <v>0</v>
      </c>
      <c r="AR139" s="137" t="s">
        <v>126</v>
      </c>
      <c r="AT139" s="137" t="s">
        <v>122</v>
      </c>
      <c r="AU139" s="137" t="s">
        <v>89</v>
      </c>
      <c r="AY139" s="137" t="s">
        <v>121</v>
      </c>
      <c r="BE139" s="260">
        <f t="shared" si="14"/>
        <v>0</v>
      </c>
      <c r="BF139" s="260">
        <f t="shared" si="15"/>
        <v>0</v>
      </c>
      <c r="BG139" s="260">
        <f t="shared" si="16"/>
        <v>0</v>
      </c>
      <c r="BH139" s="260">
        <f t="shared" si="17"/>
        <v>0</v>
      </c>
      <c r="BI139" s="260">
        <f t="shared" si="18"/>
        <v>0</v>
      </c>
      <c r="BJ139" s="137" t="s">
        <v>78</v>
      </c>
      <c r="BK139" s="260">
        <f t="shared" si="19"/>
        <v>0</v>
      </c>
      <c r="BL139" s="137" t="s">
        <v>126</v>
      </c>
      <c r="BM139" s="137" t="s">
        <v>181</v>
      </c>
    </row>
    <row r="140" spans="2:65" s="150" customFormat="1" ht="25.5" customHeight="1" x14ac:dyDescent="0.3">
      <c r="B140" s="151"/>
      <c r="C140" s="250" t="s">
        <v>182</v>
      </c>
      <c r="D140" s="250" t="s">
        <v>122</v>
      </c>
      <c r="E140" s="251" t="s">
        <v>183</v>
      </c>
      <c r="F140" s="252" t="s">
        <v>184</v>
      </c>
      <c r="G140" s="252"/>
      <c r="H140" s="252"/>
      <c r="I140" s="252"/>
      <c r="J140" s="253" t="s">
        <v>129</v>
      </c>
      <c r="K140" s="254">
        <v>29.295000000000002</v>
      </c>
      <c r="L140" s="299"/>
      <c r="M140" s="299"/>
      <c r="N140" s="255">
        <f t="shared" si="10"/>
        <v>0</v>
      </c>
      <c r="O140" s="255"/>
      <c r="P140" s="255"/>
      <c r="Q140" s="255"/>
      <c r="R140" s="156"/>
      <c r="T140" s="256" t="s">
        <v>5</v>
      </c>
      <c r="U140" s="257" t="s">
        <v>35</v>
      </c>
      <c r="V140" s="258">
        <v>0</v>
      </c>
      <c r="W140" s="258">
        <f t="shared" si="11"/>
        <v>0</v>
      </c>
      <c r="X140" s="258">
        <v>1.14E-3</v>
      </c>
      <c r="Y140" s="258">
        <f t="shared" si="12"/>
        <v>3.3396300000000004E-2</v>
      </c>
      <c r="Z140" s="258">
        <v>0</v>
      </c>
      <c r="AA140" s="259">
        <f t="shared" si="13"/>
        <v>0</v>
      </c>
      <c r="AR140" s="137" t="s">
        <v>126</v>
      </c>
      <c r="AT140" s="137" t="s">
        <v>122</v>
      </c>
      <c r="AU140" s="137" t="s">
        <v>89</v>
      </c>
      <c r="AY140" s="137" t="s">
        <v>121</v>
      </c>
      <c r="BE140" s="260">
        <f t="shared" si="14"/>
        <v>0</v>
      </c>
      <c r="BF140" s="260">
        <f t="shared" si="15"/>
        <v>0</v>
      </c>
      <c r="BG140" s="260">
        <f t="shared" si="16"/>
        <v>0</v>
      </c>
      <c r="BH140" s="260">
        <f t="shared" si="17"/>
        <v>0</v>
      </c>
      <c r="BI140" s="260">
        <f t="shared" si="18"/>
        <v>0</v>
      </c>
      <c r="BJ140" s="137" t="s">
        <v>78</v>
      </c>
      <c r="BK140" s="260">
        <f t="shared" si="19"/>
        <v>0</v>
      </c>
      <c r="BL140" s="137" t="s">
        <v>126</v>
      </c>
      <c r="BM140" s="137" t="s">
        <v>185</v>
      </c>
    </row>
    <row r="141" spans="2:65" s="150" customFormat="1" ht="25.5" customHeight="1" x14ac:dyDescent="0.3">
      <c r="B141" s="151"/>
      <c r="C141" s="250" t="s">
        <v>147</v>
      </c>
      <c r="D141" s="250" t="s">
        <v>122</v>
      </c>
      <c r="E141" s="251" t="s">
        <v>186</v>
      </c>
      <c r="F141" s="252" t="s">
        <v>187</v>
      </c>
      <c r="G141" s="252"/>
      <c r="H141" s="252"/>
      <c r="I141" s="252"/>
      <c r="J141" s="253" t="s">
        <v>129</v>
      </c>
      <c r="K141" s="254">
        <v>2.1</v>
      </c>
      <c r="L141" s="299"/>
      <c r="M141" s="299"/>
      <c r="N141" s="255">
        <f t="shared" si="10"/>
        <v>0</v>
      </c>
      <c r="O141" s="255"/>
      <c r="P141" s="255"/>
      <c r="Q141" s="255"/>
      <c r="R141" s="156"/>
      <c r="T141" s="256" t="s">
        <v>5</v>
      </c>
      <c r="U141" s="257" t="s">
        <v>35</v>
      </c>
      <c r="V141" s="258">
        <v>0</v>
      </c>
      <c r="W141" s="258">
        <f t="shared" si="11"/>
        <v>0</v>
      </c>
      <c r="X141" s="258">
        <v>1.09E-3</v>
      </c>
      <c r="Y141" s="258">
        <f t="shared" si="12"/>
        <v>2.2890000000000002E-3</v>
      </c>
      <c r="Z141" s="258">
        <v>0</v>
      </c>
      <c r="AA141" s="259">
        <f t="shared" si="13"/>
        <v>0</v>
      </c>
      <c r="AR141" s="137" t="s">
        <v>126</v>
      </c>
      <c r="AT141" s="137" t="s">
        <v>122</v>
      </c>
      <c r="AU141" s="137" t="s">
        <v>89</v>
      </c>
      <c r="AY141" s="137" t="s">
        <v>121</v>
      </c>
      <c r="BE141" s="260">
        <f t="shared" si="14"/>
        <v>0</v>
      </c>
      <c r="BF141" s="260">
        <f t="shared" si="15"/>
        <v>0</v>
      </c>
      <c r="BG141" s="260">
        <f t="shared" si="16"/>
        <v>0</v>
      </c>
      <c r="BH141" s="260">
        <f t="shared" si="17"/>
        <v>0</v>
      </c>
      <c r="BI141" s="260">
        <f t="shared" si="18"/>
        <v>0</v>
      </c>
      <c r="BJ141" s="137" t="s">
        <v>78</v>
      </c>
      <c r="BK141" s="260">
        <f t="shared" si="19"/>
        <v>0</v>
      </c>
      <c r="BL141" s="137" t="s">
        <v>126</v>
      </c>
      <c r="BM141" s="137" t="s">
        <v>188</v>
      </c>
    </row>
    <row r="142" spans="2:65" s="150" customFormat="1" ht="25.5" customHeight="1" x14ac:dyDescent="0.3">
      <c r="B142" s="151"/>
      <c r="C142" s="250" t="s">
        <v>11</v>
      </c>
      <c r="D142" s="250" t="s">
        <v>122</v>
      </c>
      <c r="E142" s="251" t="s">
        <v>189</v>
      </c>
      <c r="F142" s="252" t="s">
        <v>190</v>
      </c>
      <c r="G142" s="252"/>
      <c r="H142" s="252"/>
      <c r="I142" s="252"/>
      <c r="J142" s="253" t="s">
        <v>125</v>
      </c>
      <c r="K142" s="254">
        <v>11</v>
      </c>
      <c r="L142" s="299"/>
      <c r="M142" s="299"/>
      <c r="N142" s="255">
        <f t="shared" si="10"/>
        <v>0</v>
      </c>
      <c r="O142" s="255"/>
      <c r="P142" s="255"/>
      <c r="Q142" s="255"/>
      <c r="R142" s="156"/>
      <c r="T142" s="256" t="s">
        <v>5</v>
      </c>
      <c r="U142" s="257" t="s">
        <v>35</v>
      </c>
      <c r="V142" s="258">
        <v>0</v>
      </c>
      <c r="W142" s="258">
        <f t="shared" si="11"/>
        <v>0</v>
      </c>
      <c r="X142" s="258">
        <v>0</v>
      </c>
      <c r="Y142" s="258">
        <f t="shared" si="12"/>
        <v>0</v>
      </c>
      <c r="Z142" s="258">
        <v>0</v>
      </c>
      <c r="AA142" s="259">
        <f t="shared" si="13"/>
        <v>0</v>
      </c>
      <c r="AR142" s="137" t="s">
        <v>126</v>
      </c>
      <c r="AT142" s="137" t="s">
        <v>122</v>
      </c>
      <c r="AU142" s="137" t="s">
        <v>89</v>
      </c>
      <c r="AY142" s="137" t="s">
        <v>121</v>
      </c>
      <c r="BE142" s="260">
        <f t="shared" si="14"/>
        <v>0</v>
      </c>
      <c r="BF142" s="260">
        <f t="shared" si="15"/>
        <v>0</v>
      </c>
      <c r="BG142" s="260">
        <f t="shared" si="16"/>
        <v>0</v>
      </c>
      <c r="BH142" s="260">
        <f t="shared" si="17"/>
        <v>0</v>
      </c>
      <c r="BI142" s="260">
        <f t="shared" si="18"/>
        <v>0</v>
      </c>
      <c r="BJ142" s="137" t="s">
        <v>78</v>
      </c>
      <c r="BK142" s="260">
        <f t="shared" si="19"/>
        <v>0</v>
      </c>
      <c r="BL142" s="137" t="s">
        <v>126</v>
      </c>
      <c r="BM142" s="137" t="s">
        <v>191</v>
      </c>
    </row>
    <row r="143" spans="2:65" s="150" customFormat="1" ht="25.5" customHeight="1" x14ac:dyDescent="0.3">
      <c r="B143" s="151"/>
      <c r="C143" s="250" t="s">
        <v>150</v>
      </c>
      <c r="D143" s="250" t="s">
        <v>122</v>
      </c>
      <c r="E143" s="251" t="s">
        <v>192</v>
      </c>
      <c r="F143" s="252" t="s">
        <v>193</v>
      </c>
      <c r="G143" s="252"/>
      <c r="H143" s="252"/>
      <c r="I143" s="252"/>
      <c r="J143" s="253" t="s">
        <v>125</v>
      </c>
      <c r="K143" s="254">
        <v>7</v>
      </c>
      <c r="L143" s="299"/>
      <c r="M143" s="299"/>
      <c r="N143" s="255">
        <f t="shared" si="10"/>
        <v>0</v>
      </c>
      <c r="O143" s="255"/>
      <c r="P143" s="255"/>
      <c r="Q143" s="255"/>
      <c r="R143" s="156"/>
      <c r="T143" s="256" t="s">
        <v>5</v>
      </c>
      <c r="U143" s="257" t="s">
        <v>35</v>
      </c>
      <c r="V143" s="258">
        <v>0</v>
      </c>
      <c r="W143" s="258">
        <f t="shared" si="11"/>
        <v>0</v>
      </c>
      <c r="X143" s="258">
        <v>0</v>
      </c>
      <c r="Y143" s="258">
        <f t="shared" si="12"/>
        <v>0</v>
      </c>
      <c r="Z143" s="258">
        <v>0</v>
      </c>
      <c r="AA143" s="259">
        <f t="shared" si="13"/>
        <v>0</v>
      </c>
      <c r="AR143" s="137" t="s">
        <v>126</v>
      </c>
      <c r="AT143" s="137" t="s">
        <v>122</v>
      </c>
      <c r="AU143" s="137" t="s">
        <v>89</v>
      </c>
      <c r="AY143" s="137" t="s">
        <v>121</v>
      </c>
      <c r="BE143" s="260">
        <f t="shared" si="14"/>
        <v>0</v>
      </c>
      <c r="BF143" s="260">
        <f t="shared" si="15"/>
        <v>0</v>
      </c>
      <c r="BG143" s="260">
        <f t="shared" si="16"/>
        <v>0</v>
      </c>
      <c r="BH143" s="260">
        <f t="shared" si="17"/>
        <v>0</v>
      </c>
      <c r="BI143" s="260">
        <f t="shared" si="18"/>
        <v>0</v>
      </c>
      <c r="BJ143" s="137" t="s">
        <v>78</v>
      </c>
      <c r="BK143" s="260">
        <f t="shared" si="19"/>
        <v>0</v>
      </c>
      <c r="BL143" s="137" t="s">
        <v>126</v>
      </c>
      <c r="BM143" s="137" t="s">
        <v>194</v>
      </c>
    </row>
    <row r="144" spans="2:65" s="150" customFormat="1" ht="25.5" customHeight="1" x14ac:dyDescent="0.3">
      <c r="B144" s="151"/>
      <c r="C144" s="250" t="s">
        <v>195</v>
      </c>
      <c r="D144" s="250" t="s">
        <v>122</v>
      </c>
      <c r="E144" s="251" t="s">
        <v>196</v>
      </c>
      <c r="F144" s="252" t="s">
        <v>197</v>
      </c>
      <c r="G144" s="252"/>
      <c r="H144" s="252"/>
      <c r="I144" s="252"/>
      <c r="J144" s="253" t="s">
        <v>125</v>
      </c>
      <c r="K144" s="254">
        <v>15</v>
      </c>
      <c r="L144" s="299"/>
      <c r="M144" s="299"/>
      <c r="N144" s="255">
        <f t="shared" si="10"/>
        <v>0</v>
      </c>
      <c r="O144" s="255"/>
      <c r="P144" s="255"/>
      <c r="Q144" s="255"/>
      <c r="R144" s="156"/>
      <c r="T144" s="256" t="s">
        <v>5</v>
      </c>
      <c r="U144" s="257" t="s">
        <v>35</v>
      </c>
      <c r="V144" s="258">
        <v>0</v>
      </c>
      <c r="W144" s="258">
        <f t="shared" si="11"/>
        <v>0</v>
      </c>
      <c r="X144" s="258">
        <v>0</v>
      </c>
      <c r="Y144" s="258">
        <f t="shared" si="12"/>
        <v>0</v>
      </c>
      <c r="Z144" s="258">
        <v>0</v>
      </c>
      <c r="AA144" s="259">
        <f t="shared" si="13"/>
        <v>0</v>
      </c>
      <c r="AR144" s="137" t="s">
        <v>126</v>
      </c>
      <c r="AT144" s="137" t="s">
        <v>122</v>
      </c>
      <c r="AU144" s="137" t="s">
        <v>89</v>
      </c>
      <c r="AY144" s="137" t="s">
        <v>121</v>
      </c>
      <c r="BE144" s="260">
        <f t="shared" si="14"/>
        <v>0</v>
      </c>
      <c r="BF144" s="260">
        <f t="shared" si="15"/>
        <v>0</v>
      </c>
      <c r="BG144" s="260">
        <f t="shared" si="16"/>
        <v>0</v>
      </c>
      <c r="BH144" s="260">
        <f t="shared" si="17"/>
        <v>0</v>
      </c>
      <c r="BI144" s="260">
        <f t="shared" si="18"/>
        <v>0</v>
      </c>
      <c r="BJ144" s="137" t="s">
        <v>78</v>
      </c>
      <c r="BK144" s="260">
        <f t="shared" si="19"/>
        <v>0</v>
      </c>
      <c r="BL144" s="137" t="s">
        <v>126</v>
      </c>
      <c r="BM144" s="137" t="s">
        <v>198</v>
      </c>
    </row>
    <row r="145" spans="2:65" s="150" customFormat="1" ht="25.5" customHeight="1" x14ac:dyDescent="0.3">
      <c r="B145" s="151"/>
      <c r="C145" s="250" t="s">
        <v>154</v>
      </c>
      <c r="D145" s="250" t="s">
        <v>122</v>
      </c>
      <c r="E145" s="251" t="s">
        <v>199</v>
      </c>
      <c r="F145" s="252" t="s">
        <v>200</v>
      </c>
      <c r="G145" s="252"/>
      <c r="H145" s="252"/>
      <c r="I145" s="252"/>
      <c r="J145" s="253" t="s">
        <v>125</v>
      </c>
      <c r="K145" s="254">
        <v>5</v>
      </c>
      <c r="L145" s="299"/>
      <c r="M145" s="299"/>
      <c r="N145" s="255">
        <f t="shared" si="10"/>
        <v>0</v>
      </c>
      <c r="O145" s="255"/>
      <c r="P145" s="255"/>
      <c r="Q145" s="255"/>
      <c r="R145" s="156"/>
      <c r="T145" s="256" t="s">
        <v>5</v>
      </c>
      <c r="U145" s="257" t="s">
        <v>35</v>
      </c>
      <c r="V145" s="258">
        <v>0</v>
      </c>
      <c r="W145" s="258">
        <f t="shared" si="11"/>
        <v>0</v>
      </c>
      <c r="X145" s="258">
        <v>0</v>
      </c>
      <c r="Y145" s="258">
        <f t="shared" si="12"/>
        <v>0</v>
      </c>
      <c r="Z145" s="258">
        <v>0</v>
      </c>
      <c r="AA145" s="259">
        <f t="shared" si="13"/>
        <v>0</v>
      </c>
      <c r="AR145" s="137" t="s">
        <v>126</v>
      </c>
      <c r="AT145" s="137" t="s">
        <v>122</v>
      </c>
      <c r="AU145" s="137" t="s">
        <v>89</v>
      </c>
      <c r="AY145" s="137" t="s">
        <v>121</v>
      </c>
      <c r="BE145" s="260">
        <f t="shared" si="14"/>
        <v>0</v>
      </c>
      <c r="BF145" s="260">
        <f t="shared" si="15"/>
        <v>0</v>
      </c>
      <c r="BG145" s="260">
        <f t="shared" si="16"/>
        <v>0</v>
      </c>
      <c r="BH145" s="260">
        <f t="shared" si="17"/>
        <v>0</v>
      </c>
      <c r="BI145" s="260">
        <f t="shared" si="18"/>
        <v>0</v>
      </c>
      <c r="BJ145" s="137" t="s">
        <v>78</v>
      </c>
      <c r="BK145" s="260">
        <f t="shared" si="19"/>
        <v>0</v>
      </c>
      <c r="BL145" s="137" t="s">
        <v>126</v>
      </c>
      <c r="BM145" s="137" t="s">
        <v>201</v>
      </c>
    </row>
    <row r="146" spans="2:65" s="150" customFormat="1" ht="25.5" customHeight="1" x14ac:dyDescent="0.3">
      <c r="B146" s="151"/>
      <c r="C146" s="250" t="s">
        <v>202</v>
      </c>
      <c r="D146" s="250" t="s">
        <v>122</v>
      </c>
      <c r="E146" s="251" t="s">
        <v>203</v>
      </c>
      <c r="F146" s="252" t="s">
        <v>204</v>
      </c>
      <c r="G146" s="252"/>
      <c r="H146" s="252"/>
      <c r="I146" s="252"/>
      <c r="J146" s="253" t="s">
        <v>125</v>
      </c>
      <c r="K146" s="254">
        <v>3</v>
      </c>
      <c r="L146" s="299"/>
      <c r="M146" s="299"/>
      <c r="N146" s="255">
        <f t="shared" si="10"/>
        <v>0</v>
      </c>
      <c r="O146" s="255"/>
      <c r="P146" s="255"/>
      <c r="Q146" s="255"/>
      <c r="R146" s="156"/>
      <c r="T146" s="256" t="s">
        <v>5</v>
      </c>
      <c r="U146" s="257" t="s">
        <v>35</v>
      </c>
      <c r="V146" s="258">
        <v>0</v>
      </c>
      <c r="W146" s="258">
        <f t="shared" si="11"/>
        <v>0</v>
      </c>
      <c r="X146" s="258">
        <v>1.01E-3</v>
      </c>
      <c r="Y146" s="258">
        <f t="shared" si="12"/>
        <v>3.0300000000000001E-3</v>
      </c>
      <c r="Z146" s="258">
        <v>0</v>
      </c>
      <c r="AA146" s="259">
        <f t="shared" si="13"/>
        <v>0</v>
      </c>
      <c r="AR146" s="137" t="s">
        <v>126</v>
      </c>
      <c r="AT146" s="137" t="s">
        <v>122</v>
      </c>
      <c r="AU146" s="137" t="s">
        <v>89</v>
      </c>
      <c r="AY146" s="137" t="s">
        <v>121</v>
      </c>
      <c r="BE146" s="260">
        <f t="shared" si="14"/>
        <v>0</v>
      </c>
      <c r="BF146" s="260">
        <f t="shared" si="15"/>
        <v>0</v>
      </c>
      <c r="BG146" s="260">
        <f t="shared" si="16"/>
        <v>0</v>
      </c>
      <c r="BH146" s="260">
        <f t="shared" si="17"/>
        <v>0</v>
      </c>
      <c r="BI146" s="260">
        <f t="shared" si="18"/>
        <v>0</v>
      </c>
      <c r="BJ146" s="137" t="s">
        <v>78</v>
      </c>
      <c r="BK146" s="260">
        <f t="shared" si="19"/>
        <v>0</v>
      </c>
      <c r="BL146" s="137" t="s">
        <v>126</v>
      </c>
      <c r="BM146" s="137" t="s">
        <v>205</v>
      </c>
    </row>
    <row r="147" spans="2:65" s="150" customFormat="1" ht="25.5" customHeight="1" x14ac:dyDescent="0.3">
      <c r="B147" s="151"/>
      <c r="C147" s="250" t="s">
        <v>174</v>
      </c>
      <c r="D147" s="250" t="s">
        <v>122</v>
      </c>
      <c r="E147" s="251" t="s">
        <v>206</v>
      </c>
      <c r="F147" s="252" t="s">
        <v>207</v>
      </c>
      <c r="G147" s="252"/>
      <c r="H147" s="252"/>
      <c r="I147" s="252"/>
      <c r="J147" s="253" t="s">
        <v>125</v>
      </c>
      <c r="K147" s="254">
        <v>3</v>
      </c>
      <c r="L147" s="299"/>
      <c r="M147" s="299"/>
      <c r="N147" s="255">
        <f t="shared" si="10"/>
        <v>0</v>
      </c>
      <c r="O147" s="255"/>
      <c r="P147" s="255"/>
      <c r="Q147" s="255"/>
      <c r="R147" s="156"/>
      <c r="T147" s="256" t="s">
        <v>5</v>
      </c>
      <c r="U147" s="257" t="s">
        <v>35</v>
      </c>
      <c r="V147" s="258">
        <v>0</v>
      </c>
      <c r="W147" s="258">
        <f t="shared" si="11"/>
        <v>0</v>
      </c>
      <c r="X147" s="258">
        <v>5.7999999999999996E-3</v>
      </c>
      <c r="Y147" s="258">
        <f t="shared" si="12"/>
        <v>1.7399999999999999E-2</v>
      </c>
      <c r="Z147" s="258">
        <v>0</v>
      </c>
      <c r="AA147" s="259">
        <f t="shared" si="13"/>
        <v>0</v>
      </c>
      <c r="AR147" s="137" t="s">
        <v>126</v>
      </c>
      <c r="AT147" s="137" t="s">
        <v>122</v>
      </c>
      <c r="AU147" s="137" t="s">
        <v>89</v>
      </c>
      <c r="AY147" s="137" t="s">
        <v>121</v>
      </c>
      <c r="BE147" s="260">
        <f t="shared" si="14"/>
        <v>0</v>
      </c>
      <c r="BF147" s="260">
        <f t="shared" si="15"/>
        <v>0</v>
      </c>
      <c r="BG147" s="260">
        <f t="shared" si="16"/>
        <v>0</v>
      </c>
      <c r="BH147" s="260">
        <f t="shared" si="17"/>
        <v>0</v>
      </c>
      <c r="BI147" s="260">
        <f t="shared" si="18"/>
        <v>0</v>
      </c>
      <c r="BJ147" s="137" t="s">
        <v>78</v>
      </c>
      <c r="BK147" s="260">
        <f t="shared" si="19"/>
        <v>0</v>
      </c>
      <c r="BL147" s="137" t="s">
        <v>126</v>
      </c>
      <c r="BM147" s="137" t="s">
        <v>208</v>
      </c>
    </row>
    <row r="148" spans="2:65" s="150" customFormat="1" ht="25.5" customHeight="1" x14ac:dyDescent="0.3">
      <c r="B148" s="151"/>
      <c r="C148" s="250" t="s">
        <v>10</v>
      </c>
      <c r="D148" s="250" t="s">
        <v>122</v>
      </c>
      <c r="E148" s="251" t="s">
        <v>209</v>
      </c>
      <c r="F148" s="252" t="s">
        <v>210</v>
      </c>
      <c r="G148" s="252"/>
      <c r="H148" s="252"/>
      <c r="I148" s="252"/>
      <c r="J148" s="253" t="s">
        <v>125</v>
      </c>
      <c r="K148" s="254">
        <v>1</v>
      </c>
      <c r="L148" s="299"/>
      <c r="M148" s="299"/>
      <c r="N148" s="255">
        <f t="shared" si="10"/>
        <v>0</v>
      </c>
      <c r="O148" s="255"/>
      <c r="P148" s="255"/>
      <c r="Q148" s="255"/>
      <c r="R148" s="156"/>
      <c r="T148" s="256" t="s">
        <v>5</v>
      </c>
      <c r="U148" s="257" t="s">
        <v>35</v>
      </c>
      <c r="V148" s="258">
        <v>0</v>
      </c>
      <c r="W148" s="258">
        <f t="shared" si="11"/>
        <v>0</v>
      </c>
      <c r="X148" s="258">
        <v>5.1000000000000004E-4</v>
      </c>
      <c r="Y148" s="258">
        <f t="shared" si="12"/>
        <v>5.1000000000000004E-4</v>
      </c>
      <c r="Z148" s="258">
        <v>0</v>
      </c>
      <c r="AA148" s="259">
        <f t="shared" si="13"/>
        <v>0</v>
      </c>
      <c r="AR148" s="137" t="s">
        <v>126</v>
      </c>
      <c r="AT148" s="137" t="s">
        <v>122</v>
      </c>
      <c r="AU148" s="137" t="s">
        <v>89</v>
      </c>
      <c r="AY148" s="137" t="s">
        <v>121</v>
      </c>
      <c r="BE148" s="260">
        <f t="shared" si="14"/>
        <v>0</v>
      </c>
      <c r="BF148" s="260">
        <f t="shared" si="15"/>
        <v>0</v>
      </c>
      <c r="BG148" s="260">
        <f t="shared" si="16"/>
        <v>0</v>
      </c>
      <c r="BH148" s="260">
        <f t="shared" si="17"/>
        <v>0</v>
      </c>
      <c r="BI148" s="260">
        <f t="shared" si="18"/>
        <v>0</v>
      </c>
      <c r="BJ148" s="137" t="s">
        <v>78</v>
      </c>
      <c r="BK148" s="260">
        <f t="shared" si="19"/>
        <v>0</v>
      </c>
      <c r="BL148" s="137" t="s">
        <v>126</v>
      </c>
      <c r="BM148" s="137" t="s">
        <v>211</v>
      </c>
    </row>
    <row r="149" spans="2:65" s="150" customFormat="1" ht="25.5" customHeight="1" x14ac:dyDescent="0.3">
      <c r="B149" s="151"/>
      <c r="C149" s="250" t="s">
        <v>178</v>
      </c>
      <c r="D149" s="250" t="s">
        <v>122</v>
      </c>
      <c r="E149" s="251" t="s">
        <v>212</v>
      </c>
      <c r="F149" s="252" t="s">
        <v>213</v>
      </c>
      <c r="G149" s="252"/>
      <c r="H149" s="252"/>
      <c r="I149" s="252"/>
      <c r="J149" s="253" t="s">
        <v>125</v>
      </c>
      <c r="K149" s="254">
        <v>1</v>
      </c>
      <c r="L149" s="299"/>
      <c r="M149" s="299"/>
      <c r="N149" s="255">
        <f t="shared" si="10"/>
        <v>0</v>
      </c>
      <c r="O149" s="255"/>
      <c r="P149" s="255"/>
      <c r="Q149" s="255"/>
      <c r="R149" s="156"/>
      <c r="T149" s="256" t="s">
        <v>5</v>
      </c>
      <c r="U149" s="257" t="s">
        <v>35</v>
      </c>
      <c r="V149" s="258">
        <v>0</v>
      </c>
      <c r="W149" s="258">
        <f t="shared" si="11"/>
        <v>0</v>
      </c>
      <c r="X149" s="258">
        <v>5.1000000000000004E-4</v>
      </c>
      <c r="Y149" s="258">
        <f t="shared" si="12"/>
        <v>5.1000000000000004E-4</v>
      </c>
      <c r="Z149" s="258">
        <v>0</v>
      </c>
      <c r="AA149" s="259">
        <f t="shared" si="13"/>
        <v>0</v>
      </c>
      <c r="AR149" s="137" t="s">
        <v>126</v>
      </c>
      <c r="AT149" s="137" t="s">
        <v>122</v>
      </c>
      <c r="AU149" s="137" t="s">
        <v>89</v>
      </c>
      <c r="AY149" s="137" t="s">
        <v>121</v>
      </c>
      <c r="BE149" s="260">
        <f t="shared" si="14"/>
        <v>0</v>
      </c>
      <c r="BF149" s="260">
        <f t="shared" si="15"/>
        <v>0</v>
      </c>
      <c r="BG149" s="260">
        <f t="shared" si="16"/>
        <v>0</v>
      </c>
      <c r="BH149" s="260">
        <f t="shared" si="17"/>
        <v>0</v>
      </c>
      <c r="BI149" s="260">
        <f t="shared" si="18"/>
        <v>0</v>
      </c>
      <c r="BJ149" s="137" t="s">
        <v>78</v>
      </c>
      <c r="BK149" s="260">
        <f t="shared" si="19"/>
        <v>0</v>
      </c>
      <c r="BL149" s="137" t="s">
        <v>126</v>
      </c>
      <c r="BM149" s="137" t="s">
        <v>214</v>
      </c>
    </row>
    <row r="150" spans="2:65" s="150" customFormat="1" ht="25.5" customHeight="1" x14ac:dyDescent="0.3">
      <c r="B150" s="151"/>
      <c r="C150" s="250" t="s">
        <v>215</v>
      </c>
      <c r="D150" s="250" t="s">
        <v>122</v>
      </c>
      <c r="E150" s="251" t="s">
        <v>216</v>
      </c>
      <c r="F150" s="252" t="s">
        <v>217</v>
      </c>
      <c r="G150" s="252"/>
      <c r="H150" s="252"/>
      <c r="I150" s="252"/>
      <c r="J150" s="253" t="s">
        <v>129</v>
      </c>
      <c r="K150" s="254">
        <v>71.180000000000007</v>
      </c>
      <c r="L150" s="299"/>
      <c r="M150" s="299"/>
      <c r="N150" s="255">
        <f t="shared" si="10"/>
        <v>0</v>
      </c>
      <c r="O150" s="255"/>
      <c r="P150" s="255"/>
      <c r="Q150" s="255"/>
      <c r="R150" s="156"/>
      <c r="T150" s="256" t="s">
        <v>5</v>
      </c>
      <c r="U150" s="257" t="s">
        <v>35</v>
      </c>
      <c r="V150" s="258">
        <v>0</v>
      </c>
      <c r="W150" s="258">
        <f t="shared" si="11"/>
        <v>0</v>
      </c>
      <c r="X150" s="258">
        <v>0</v>
      </c>
      <c r="Y150" s="258">
        <f t="shared" si="12"/>
        <v>0</v>
      </c>
      <c r="Z150" s="258">
        <v>0</v>
      </c>
      <c r="AA150" s="259">
        <f t="shared" si="13"/>
        <v>0</v>
      </c>
      <c r="AR150" s="137" t="s">
        <v>126</v>
      </c>
      <c r="AT150" s="137" t="s">
        <v>122</v>
      </c>
      <c r="AU150" s="137" t="s">
        <v>89</v>
      </c>
      <c r="AY150" s="137" t="s">
        <v>121</v>
      </c>
      <c r="BE150" s="260">
        <f t="shared" si="14"/>
        <v>0</v>
      </c>
      <c r="BF150" s="260">
        <f t="shared" si="15"/>
        <v>0</v>
      </c>
      <c r="BG150" s="260">
        <f t="shared" si="16"/>
        <v>0</v>
      </c>
      <c r="BH150" s="260">
        <f t="shared" si="17"/>
        <v>0</v>
      </c>
      <c r="BI150" s="260">
        <f t="shared" si="18"/>
        <v>0</v>
      </c>
      <c r="BJ150" s="137" t="s">
        <v>78</v>
      </c>
      <c r="BK150" s="260">
        <f t="shared" si="19"/>
        <v>0</v>
      </c>
      <c r="BL150" s="137" t="s">
        <v>126</v>
      </c>
      <c r="BM150" s="137" t="s">
        <v>218</v>
      </c>
    </row>
    <row r="151" spans="2:65" s="150" customFormat="1" ht="38.25" customHeight="1" x14ac:dyDescent="0.3">
      <c r="B151" s="151"/>
      <c r="C151" s="250" t="s">
        <v>181</v>
      </c>
      <c r="D151" s="250" t="s">
        <v>122</v>
      </c>
      <c r="E151" s="251" t="s">
        <v>219</v>
      </c>
      <c r="F151" s="252" t="s">
        <v>220</v>
      </c>
      <c r="G151" s="252"/>
      <c r="H151" s="252"/>
      <c r="I151" s="252"/>
      <c r="J151" s="253" t="s">
        <v>221</v>
      </c>
      <c r="K151" s="254">
        <v>0.70499999999999996</v>
      </c>
      <c r="L151" s="299"/>
      <c r="M151" s="299"/>
      <c r="N151" s="255">
        <f t="shared" si="10"/>
        <v>0</v>
      </c>
      <c r="O151" s="255"/>
      <c r="P151" s="255"/>
      <c r="Q151" s="255"/>
      <c r="R151" s="156"/>
      <c r="T151" s="256" t="s">
        <v>5</v>
      </c>
      <c r="U151" s="257" t="s">
        <v>35</v>
      </c>
      <c r="V151" s="258">
        <v>0</v>
      </c>
      <c r="W151" s="258">
        <f t="shared" si="11"/>
        <v>0</v>
      </c>
      <c r="X151" s="258">
        <v>0</v>
      </c>
      <c r="Y151" s="258">
        <f t="shared" si="12"/>
        <v>0</v>
      </c>
      <c r="Z151" s="258">
        <v>0</v>
      </c>
      <c r="AA151" s="259">
        <f t="shared" si="13"/>
        <v>0</v>
      </c>
      <c r="AR151" s="137" t="s">
        <v>126</v>
      </c>
      <c r="AT151" s="137" t="s">
        <v>122</v>
      </c>
      <c r="AU151" s="137" t="s">
        <v>89</v>
      </c>
      <c r="AY151" s="137" t="s">
        <v>121</v>
      </c>
      <c r="BE151" s="260">
        <f t="shared" si="14"/>
        <v>0</v>
      </c>
      <c r="BF151" s="260">
        <f t="shared" si="15"/>
        <v>0</v>
      </c>
      <c r="BG151" s="260">
        <f t="shared" si="16"/>
        <v>0</v>
      </c>
      <c r="BH151" s="260">
        <f t="shared" si="17"/>
        <v>0</v>
      </c>
      <c r="BI151" s="260">
        <f t="shared" si="18"/>
        <v>0</v>
      </c>
      <c r="BJ151" s="137" t="s">
        <v>78</v>
      </c>
      <c r="BK151" s="260">
        <f t="shared" si="19"/>
        <v>0</v>
      </c>
      <c r="BL151" s="137" t="s">
        <v>126</v>
      </c>
      <c r="BM151" s="137" t="s">
        <v>222</v>
      </c>
    </row>
    <row r="152" spans="2:65" s="150" customFormat="1" ht="25.5" customHeight="1" x14ac:dyDescent="0.3">
      <c r="B152" s="151"/>
      <c r="C152" s="250" t="s">
        <v>223</v>
      </c>
      <c r="D152" s="250" t="s">
        <v>122</v>
      </c>
      <c r="E152" s="251" t="s">
        <v>224</v>
      </c>
      <c r="F152" s="252" t="s">
        <v>225</v>
      </c>
      <c r="G152" s="252"/>
      <c r="H152" s="252"/>
      <c r="I152" s="252"/>
      <c r="J152" s="253" t="s">
        <v>125</v>
      </c>
      <c r="K152" s="254">
        <v>10</v>
      </c>
      <c r="L152" s="299"/>
      <c r="M152" s="299"/>
      <c r="N152" s="255">
        <f t="shared" si="10"/>
        <v>0</v>
      </c>
      <c r="O152" s="255"/>
      <c r="P152" s="255"/>
      <c r="Q152" s="255"/>
      <c r="R152" s="156"/>
      <c r="T152" s="256" t="s">
        <v>5</v>
      </c>
      <c r="U152" s="257" t="s">
        <v>35</v>
      </c>
      <c r="V152" s="258">
        <v>0</v>
      </c>
      <c r="W152" s="258">
        <f t="shared" si="11"/>
        <v>0</v>
      </c>
      <c r="X152" s="258">
        <v>0</v>
      </c>
      <c r="Y152" s="258">
        <f t="shared" si="12"/>
        <v>0</v>
      </c>
      <c r="Z152" s="258">
        <v>0</v>
      </c>
      <c r="AA152" s="259">
        <f t="shared" si="13"/>
        <v>0</v>
      </c>
      <c r="AR152" s="137" t="s">
        <v>126</v>
      </c>
      <c r="AT152" s="137" t="s">
        <v>122</v>
      </c>
      <c r="AU152" s="137" t="s">
        <v>89</v>
      </c>
      <c r="AY152" s="137" t="s">
        <v>121</v>
      </c>
      <c r="BE152" s="260">
        <f t="shared" si="14"/>
        <v>0</v>
      </c>
      <c r="BF152" s="260">
        <f t="shared" si="15"/>
        <v>0</v>
      </c>
      <c r="BG152" s="260">
        <f t="shared" si="16"/>
        <v>0</v>
      </c>
      <c r="BH152" s="260">
        <f t="shared" si="17"/>
        <v>0</v>
      </c>
      <c r="BI152" s="260">
        <f t="shared" si="18"/>
        <v>0</v>
      </c>
      <c r="BJ152" s="137" t="s">
        <v>78</v>
      </c>
      <c r="BK152" s="260">
        <f t="shared" si="19"/>
        <v>0</v>
      </c>
      <c r="BL152" s="137" t="s">
        <v>126</v>
      </c>
      <c r="BM152" s="137" t="s">
        <v>226</v>
      </c>
    </row>
    <row r="153" spans="2:65" s="150" customFormat="1" ht="16.5" customHeight="1" x14ac:dyDescent="0.3">
      <c r="B153" s="151"/>
      <c r="C153" s="250" t="s">
        <v>185</v>
      </c>
      <c r="D153" s="250" t="s">
        <v>122</v>
      </c>
      <c r="E153" s="251" t="s">
        <v>227</v>
      </c>
      <c r="F153" s="252" t="s">
        <v>228</v>
      </c>
      <c r="G153" s="252"/>
      <c r="H153" s="252"/>
      <c r="I153" s="252"/>
      <c r="J153" s="253" t="s">
        <v>129</v>
      </c>
      <c r="K153" s="254">
        <v>16.8</v>
      </c>
      <c r="L153" s="299"/>
      <c r="M153" s="299"/>
      <c r="N153" s="255">
        <f t="shared" si="10"/>
        <v>0</v>
      </c>
      <c r="O153" s="255"/>
      <c r="P153" s="255"/>
      <c r="Q153" s="255"/>
      <c r="R153" s="156"/>
      <c r="T153" s="256" t="s">
        <v>5</v>
      </c>
      <c r="U153" s="257" t="s">
        <v>35</v>
      </c>
      <c r="V153" s="258">
        <v>0</v>
      </c>
      <c r="W153" s="258">
        <f t="shared" si="11"/>
        <v>0</v>
      </c>
      <c r="X153" s="258">
        <v>0</v>
      </c>
      <c r="Y153" s="258">
        <f t="shared" si="12"/>
        <v>0</v>
      </c>
      <c r="Z153" s="258">
        <v>0</v>
      </c>
      <c r="AA153" s="259">
        <f t="shared" si="13"/>
        <v>0</v>
      </c>
      <c r="AR153" s="137" t="s">
        <v>126</v>
      </c>
      <c r="AT153" s="137" t="s">
        <v>122</v>
      </c>
      <c r="AU153" s="137" t="s">
        <v>89</v>
      </c>
      <c r="AY153" s="137" t="s">
        <v>121</v>
      </c>
      <c r="BE153" s="260">
        <f t="shared" si="14"/>
        <v>0</v>
      </c>
      <c r="BF153" s="260">
        <f t="shared" si="15"/>
        <v>0</v>
      </c>
      <c r="BG153" s="260">
        <f t="shared" si="16"/>
        <v>0</v>
      </c>
      <c r="BH153" s="260">
        <f t="shared" si="17"/>
        <v>0</v>
      </c>
      <c r="BI153" s="260">
        <f t="shared" si="18"/>
        <v>0</v>
      </c>
      <c r="BJ153" s="137" t="s">
        <v>78</v>
      </c>
      <c r="BK153" s="260">
        <f t="shared" si="19"/>
        <v>0</v>
      </c>
      <c r="BL153" s="137" t="s">
        <v>126</v>
      </c>
      <c r="BM153" s="137" t="s">
        <v>229</v>
      </c>
    </row>
    <row r="154" spans="2:65" s="150" customFormat="1" ht="25.5" customHeight="1" x14ac:dyDescent="0.3">
      <c r="B154" s="151"/>
      <c r="C154" s="250" t="s">
        <v>230</v>
      </c>
      <c r="D154" s="250" t="s">
        <v>122</v>
      </c>
      <c r="E154" s="251" t="s">
        <v>231</v>
      </c>
      <c r="F154" s="252" t="s">
        <v>232</v>
      </c>
      <c r="G154" s="252"/>
      <c r="H154" s="252"/>
      <c r="I154" s="252"/>
      <c r="J154" s="253" t="s">
        <v>233</v>
      </c>
      <c r="K154" s="254">
        <v>49.646000000000001</v>
      </c>
      <c r="L154" s="299"/>
      <c r="M154" s="299"/>
      <c r="N154" s="255">
        <f t="shared" si="10"/>
        <v>0</v>
      </c>
      <c r="O154" s="255"/>
      <c r="P154" s="255"/>
      <c r="Q154" s="255"/>
      <c r="R154" s="156"/>
      <c r="T154" s="256" t="s">
        <v>5</v>
      </c>
      <c r="U154" s="257" t="s">
        <v>35</v>
      </c>
      <c r="V154" s="258">
        <v>0</v>
      </c>
      <c r="W154" s="258">
        <f t="shared" si="11"/>
        <v>0</v>
      </c>
      <c r="X154" s="258">
        <v>0</v>
      </c>
      <c r="Y154" s="258">
        <f t="shared" si="12"/>
        <v>0</v>
      </c>
      <c r="Z154" s="258">
        <v>0</v>
      </c>
      <c r="AA154" s="259">
        <f t="shared" si="13"/>
        <v>0</v>
      </c>
      <c r="AR154" s="137" t="s">
        <v>150</v>
      </c>
      <c r="AT154" s="137" t="s">
        <v>122</v>
      </c>
      <c r="AU154" s="137" t="s">
        <v>89</v>
      </c>
      <c r="AY154" s="137" t="s">
        <v>121</v>
      </c>
      <c r="BE154" s="260">
        <f t="shared" si="14"/>
        <v>0</v>
      </c>
      <c r="BF154" s="260">
        <f t="shared" si="15"/>
        <v>0</v>
      </c>
      <c r="BG154" s="260">
        <f t="shared" si="16"/>
        <v>0</v>
      </c>
      <c r="BH154" s="260">
        <f t="shared" si="17"/>
        <v>0</v>
      </c>
      <c r="BI154" s="260">
        <f t="shared" si="18"/>
        <v>0</v>
      </c>
      <c r="BJ154" s="137" t="s">
        <v>78</v>
      </c>
      <c r="BK154" s="260">
        <f t="shared" si="19"/>
        <v>0</v>
      </c>
      <c r="BL154" s="137" t="s">
        <v>150</v>
      </c>
      <c r="BM154" s="137" t="s">
        <v>234</v>
      </c>
    </row>
    <row r="155" spans="2:65" s="150" customFormat="1" ht="25.5" customHeight="1" x14ac:dyDescent="0.3">
      <c r="B155" s="151"/>
      <c r="C155" s="250" t="s">
        <v>235</v>
      </c>
      <c r="D155" s="250" t="s">
        <v>122</v>
      </c>
      <c r="E155" s="251" t="s">
        <v>236</v>
      </c>
      <c r="F155" s="252" t="s">
        <v>237</v>
      </c>
      <c r="G155" s="252"/>
      <c r="H155" s="252"/>
      <c r="I155" s="252"/>
      <c r="J155" s="253" t="s">
        <v>233</v>
      </c>
      <c r="K155" s="254">
        <v>49.646000000000001</v>
      </c>
      <c r="L155" s="299"/>
      <c r="M155" s="299"/>
      <c r="N155" s="255">
        <f t="shared" si="10"/>
        <v>0</v>
      </c>
      <c r="O155" s="255"/>
      <c r="P155" s="255"/>
      <c r="Q155" s="255"/>
      <c r="R155" s="156"/>
      <c r="T155" s="256" t="s">
        <v>5</v>
      </c>
      <c r="U155" s="257" t="s">
        <v>35</v>
      </c>
      <c r="V155" s="258">
        <v>0</v>
      </c>
      <c r="W155" s="258">
        <f t="shared" si="11"/>
        <v>0</v>
      </c>
      <c r="X155" s="258">
        <v>0</v>
      </c>
      <c r="Y155" s="258">
        <f t="shared" si="12"/>
        <v>0</v>
      </c>
      <c r="Z155" s="258">
        <v>0</v>
      </c>
      <c r="AA155" s="259">
        <f t="shared" si="13"/>
        <v>0</v>
      </c>
      <c r="AR155" s="137" t="s">
        <v>150</v>
      </c>
      <c r="AT155" s="137" t="s">
        <v>122</v>
      </c>
      <c r="AU155" s="137" t="s">
        <v>89</v>
      </c>
      <c r="AY155" s="137" t="s">
        <v>121</v>
      </c>
      <c r="BE155" s="260">
        <f t="shared" si="14"/>
        <v>0</v>
      </c>
      <c r="BF155" s="260">
        <f t="shared" si="15"/>
        <v>0</v>
      </c>
      <c r="BG155" s="260">
        <f t="shared" si="16"/>
        <v>0</v>
      </c>
      <c r="BH155" s="260">
        <f t="shared" si="17"/>
        <v>0</v>
      </c>
      <c r="BI155" s="260">
        <f t="shared" si="18"/>
        <v>0</v>
      </c>
      <c r="BJ155" s="137" t="s">
        <v>78</v>
      </c>
      <c r="BK155" s="260">
        <f t="shared" si="19"/>
        <v>0</v>
      </c>
      <c r="BL155" s="137" t="s">
        <v>150</v>
      </c>
      <c r="BM155" s="137" t="s">
        <v>238</v>
      </c>
    </row>
    <row r="156" spans="2:65" s="240" customFormat="1" ht="29.85" customHeight="1" x14ac:dyDescent="0.35">
      <c r="B156" s="235"/>
      <c r="C156" s="236"/>
      <c r="D156" s="247" t="s">
        <v>101</v>
      </c>
      <c r="E156" s="247"/>
      <c r="F156" s="247"/>
      <c r="G156" s="247"/>
      <c r="H156" s="247"/>
      <c r="I156" s="247"/>
      <c r="J156" s="247"/>
      <c r="K156" s="247"/>
      <c r="L156" s="247"/>
      <c r="M156" s="247"/>
      <c r="N156" s="283">
        <f>BK156</f>
        <v>0</v>
      </c>
      <c r="O156" s="284"/>
      <c r="P156" s="284"/>
      <c r="Q156" s="284"/>
      <c r="R156" s="239"/>
      <c r="T156" s="241"/>
      <c r="U156" s="236"/>
      <c r="V156" s="236"/>
      <c r="W156" s="242">
        <f>SUM(W157:W185)</f>
        <v>0</v>
      </c>
      <c r="X156" s="236"/>
      <c r="Y156" s="242">
        <f>SUM(Y157:Y185)</f>
        <v>717.54899825999985</v>
      </c>
      <c r="Z156" s="236"/>
      <c r="AA156" s="243">
        <f>SUM(AA157:AA185)</f>
        <v>0</v>
      </c>
      <c r="AR156" s="244" t="s">
        <v>78</v>
      </c>
      <c r="AT156" s="245" t="s">
        <v>69</v>
      </c>
      <c r="AU156" s="245" t="s">
        <v>78</v>
      </c>
      <c r="AY156" s="244" t="s">
        <v>121</v>
      </c>
      <c r="BK156" s="246">
        <f>SUM(BK157:BK185)</f>
        <v>0</v>
      </c>
    </row>
    <row r="157" spans="2:65" s="150" customFormat="1" ht="25.5" customHeight="1" x14ac:dyDescent="0.3">
      <c r="B157" s="151"/>
      <c r="C157" s="250" t="s">
        <v>239</v>
      </c>
      <c r="D157" s="250" t="s">
        <v>122</v>
      </c>
      <c r="E157" s="251" t="s">
        <v>240</v>
      </c>
      <c r="F157" s="252" t="s">
        <v>241</v>
      </c>
      <c r="G157" s="252"/>
      <c r="H157" s="252"/>
      <c r="I157" s="252"/>
      <c r="J157" s="253" t="s">
        <v>129</v>
      </c>
      <c r="K157" s="254">
        <v>95.2</v>
      </c>
      <c r="L157" s="299"/>
      <c r="M157" s="299"/>
      <c r="N157" s="255">
        <f t="shared" ref="N157:N185" si="20">ROUND(L157*K157,2)</f>
        <v>0</v>
      </c>
      <c r="O157" s="255"/>
      <c r="P157" s="255"/>
      <c r="Q157" s="255"/>
      <c r="R157" s="156"/>
      <c r="T157" s="256" t="s">
        <v>5</v>
      </c>
      <c r="U157" s="257" t="s">
        <v>35</v>
      </c>
      <c r="V157" s="258">
        <v>0</v>
      </c>
      <c r="W157" s="258">
        <f t="shared" ref="W157:W185" si="21">V157*K157</f>
        <v>0</v>
      </c>
      <c r="X157" s="258">
        <v>0</v>
      </c>
      <c r="Y157" s="258">
        <f t="shared" ref="Y157:Y185" si="22">X157*K157</f>
        <v>0</v>
      </c>
      <c r="Z157" s="258">
        <v>0</v>
      </c>
      <c r="AA157" s="259">
        <f t="shared" ref="AA157:AA185" si="23">Z157*K157</f>
        <v>0</v>
      </c>
      <c r="AR157" s="137" t="s">
        <v>126</v>
      </c>
      <c r="AT157" s="137" t="s">
        <v>122</v>
      </c>
      <c r="AU157" s="137" t="s">
        <v>89</v>
      </c>
      <c r="AY157" s="137" t="s">
        <v>121</v>
      </c>
      <c r="BE157" s="260">
        <f t="shared" ref="BE157:BE185" si="24">IF(U157="základní",N157,0)</f>
        <v>0</v>
      </c>
      <c r="BF157" s="260">
        <f t="shared" ref="BF157:BF185" si="25">IF(U157="snížená",N157,0)</f>
        <v>0</v>
      </c>
      <c r="BG157" s="260">
        <f t="shared" ref="BG157:BG185" si="26">IF(U157="zákl. přenesená",N157,0)</f>
        <v>0</v>
      </c>
      <c r="BH157" s="260">
        <f t="shared" ref="BH157:BH185" si="27">IF(U157="sníž. přenesená",N157,0)</f>
        <v>0</v>
      </c>
      <c r="BI157" s="260">
        <f t="shared" ref="BI157:BI185" si="28">IF(U157="nulová",N157,0)</f>
        <v>0</v>
      </c>
      <c r="BJ157" s="137" t="s">
        <v>78</v>
      </c>
      <c r="BK157" s="260">
        <f t="shared" ref="BK157:BK185" si="29">ROUND(L157*K157,2)</f>
        <v>0</v>
      </c>
      <c r="BL157" s="137" t="s">
        <v>126</v>
      </c>
      <c r="BM157" s="137" t="s">
        <v>242</v>
      </c>
    </row>
    <row r="158" spans="2:65" s="150" customFormat="1" ht="25.5" customHeight="1" x14ac:dyDescent="0.3">
      <c r="B158" s="151"/>
      <c r="C158" s="250" t="s">
        <v>191</v>
      </c>
      <c r="D158" s="250" t="s">
        <v>122</v>
      </c>
      <c r="E158" s="251" t="s">
        <v>243</v>
      </c>
      <c r="F158" s="252" t="s">
        <v>244</v>
      </c>
      <c r="G158" s="252"/>
      <c r="H158" s="252"/>
      <c r="I158" s="252"/>
      <c r="J158" s="253" t="s">
        <v>129</v>
      </c>
      <c r="K158" s="254">
        <v>16.2</v>
      </c>
      <c r="L158" s="299"/>
      <c r="M158" s="299"/>
      <c r="N158" s="255">
        <f t="shared" si="20"/>
        <v>0</v>
      </c>
      <c r="O158" s="255"/>
      <c r="P158" s="255"/>
      <c r="Q158" s="255"/>
      <c r="R158" s="156"/>
      <c r="T158" s="256" t="s">
        <v>5</v>
      </c>
      <c r="U158" s="257" t="s">
        <v>35</v>
      </c>
      <c r="V158" s="258">
        <v>0</v>
      </c>
      <c r="W158" s="258">
        <f t="shared" si="21"/>
        <v>0</v>
      </c>
      <c r="X158" s="258">
        <v>0</v>
      </c>
      <c r="Y158" s="258">
        <f t="shared" si="22"/>
        <v>0</v>
      </c>
      <c r="Z158" s="258">
        <v>0</v>
      </c>
      <c r="AA158" s="259">
        <f t="shared" si="23"/>
        <v>0</v>
      </c>
      <c r="AR158" s="137" t="s">
        <v>126</v>
      </c>
      <c r="AT158" s="137" t="s">
        <v>122</v>
      </c>
      <c r="AU158" s="137" t="s">
        <v>89</v>
      </c>
      <c r="AY158" s="137" t="s">
        <v>121</v>
      </c>
      <c r="BE158" s="260">
        <f t="shared" si="24"/>
        <v>0</v>
      </c>
      <c r="BF158" s="260">
        <f t="shared" si="25"/>
        <v>0</v>
      </c>
      <c r="BG158" s="260">
        <f t="shared" si="26"/>
        <v>0</v>
      </c>
      <c r="BH158" s="260">
        <f t="shared" si="27"/>
        <v>0</v>
      </c>
      <c r="BI158" s="260">
        <f t="shared" si="28"/>
        <v>0</v>
      </c>
      <c r="BJ158" s="137" t="s">
        <v>78</v>
      </c>
      <c r="BK158" s="260">
        <f t="shared" si="29"/>
        <v>0</v>
      </c>
      <c r="BL158" s="137" t="s">
        <v>126</v>
      </c>
      <c r="BM158" s="137" t="s">
        <v>245</v>
      </c>
    </row>
    <row r="159" spans="2:65" s="150" customFormat="1" ht="25.5" customHeight="1" x14ac:dyDescent="0.3">
      <c r="B159" s="151"/>
      <c r="C159" s="250" t="s">
        <v>246</v>
      </c>
      <c r="D159" s="250" t="s">
        <v>122</v>
      </c>
      <c r="E159" s="251" t="s">
        <v>247</v>
      </c>
      <c r="F159" s="252" t="s">
        <v>248</v>
      </c>
      <c r="G159" s="252"/>
      <c r="H159" s="252"/>
      <c r="I159" s="252"/>
      <c r="J159" s="253" t="s">
        <v>125</v>
      </c>
      <c r="K159" s="254">
        <v>2</v>
      </c>
      <c r="L159" s="299"/>
      <c r="M159" s="299"/>
      <c r="N159" s="255">
        <f t="shared" si="20"/>
        <v>0</v>
      </c>
      <c r="O159" s="255"/>
      <c r="P159" s="255"/>
      <c r="Q159" s="255"/>
      <c r="R159" s="156"/>
      <c r="T159" s="256" t="s">
        <v>5</v>
      </c>
      <c r="U159" s="257" t="s">
        <v>35</v>
      </c>
      <c r="V159" s="258">
        <v>0</v>
      </c>
      <c r="W159" s="258">
        <f t="shared" si="21"/>
        <v>0</v>
      </c>
      <c r="X159" s="258">
        <v>4.2999999999999999E-4</v>
      </c>
      <c r="Y159" s="258">
        <f t="shared" si="22"/>
        <v>8.5999999999999998E-4</v>
      </c>
      <c r="Z159" s="258">
        <v>0</v>
      </c>
      <c r="AA159" s="259">
        <f t="shared" si="23"/>
        <v>0</v>
      </c>
      <c r="AR159" s="137" t="s">
        <v>126</v>
      </c>
      <c r="AT159" s="137" t="s">
        <v>122</v>
      </c>
      <c r="AU159" s="137" t="s">
        <v>89</v>
      </c>
      <c r="AY159" s="137" t="s">
        <v>121</v>
      </c>
      <c r="BE159" s="260">
        <f t="shared" si="24"/>
        <v>0</v>
      </c>
      <c r="BF159" s="260">
        <f t="shared" si="25"/>
        <v>0</v>
      </c>
      <c r="BG159" s="260">
        <f t="shared" si="26"/>
        <v>0</v>
      </c>
      <c r="BH159" s="260">
        <f t="shared" si="27"/>
        <v>0</v>
      </c>
      <c r="BI159" s="260">
        <f t="shared" si="28"/>
        <v>0</v>
      </c>
      <c r="BJ159" s="137" t="s">
        <v>78</v>
      </c>
      <c r="BK159" s="260">
        <f t="shared" si="29"/>
        <v>0</v>
      </c>
      <c r="BL159" s="137" t="s">
        <v>126</v>
      </c>
      <c r="BM159" s="137" t="s">
        <v>249</v>
      </c>
    </row>
    <row r="160" spans="2:65" s="150" customFormat="1" ht="25.5" customHeight="1" x14ac:dyDescent="0.3">
      <c r="B160" s="151"/>
      <c r="C160" s="250" t="s">
        <v>194</v>
      </c>
      <c r="D160" s="250" t="s">
        <v>122</v>
      </c>
      <c r="E160" s="251" t="s">
        <v>250</v>
      </c>
      <c r="F160" s="252" t="s">
        <v>251</v>
      </c>
      <c r="G160" s="252"/>
      <c r="H160" s="252"/>
      <c r="I160" s="252"/>
      <c r="J160" s="253" t="s">
        <v>125</v>
      </c>
      <c r="K160" s="254">
        <v>4</v>
      </c>
      <c r="L160" s="299"/>
      <c r="M160" s="299"/>
      <c r="N160" s="255">
        <f t="shared" si="20"/>
        <v>0</v>
      </c>
      <c r="O160" s="255"/>
      <c r="P160" s="255"/>
      <c r="Q160" s="255"/>
      <c r="R160" s="156"/>
      <c r="T160" s="256" t="s">
        <v>5</v>
      </c>
      <c r="U160" s="257" t="s">
        <v>35</v>
      </c>
      <c r="V160" s="258">
        <v>0</v>
      </c>
      <c r="W160" s="258">
        <f t="shared" si="21"/>
        <v>0</v>
      </c>
      <c r="X160" s="258">
        <v>9.8999999999999999E-4</v>
      </c>
      <c r="Y160" s="258">
        <f t="shared" si="22"/>
        <v>3.96E-3</v>
      </c>
      <c r="Z160" s="258">
        <v>0</v>
      </c>
      <c r="AA160" s="259">
        <f t="shared" si="23"/>
        <v>0</v>
      </c>
      <c r="AR160" s="137" t="s">
        <v>126</v>
      </c>
      <c r="AT160" s="137" t="s">
        <v>122</v>
      </c>
      <c r="AU160" s="137" t="s">
        <v>89</v>
      </c>
      <c r="AY160" s="137" t="s">
        <v>121</v>
      </c>
      <c r="BE160" s="260">
        <f t="shared" si="24"/>
        <v>0</v>
      </c>
      <c r="BF160" s="260">
        <f t="shared" si="25"/>
        <v>0</v>
      </c>
      <c r="BG160" s="260">
        <f t="shared" si="26"/>
        <v>0</v>
      </c>
      <c r="BH160" s="260">
        <f t="shared" si="27"/>
        <v>0</v>
      </c>
      <c r="BI160" s="260">
        <f t="shared" si="28"/>
        <v>0</v>
      </c>
      <c r="BJ160" s="137" t="s">
        <v>78</v>
      </c>
      <c r="BK160" s="260">
        <f t="shared" si="29"/>
        <v>0</v>
      </c>
      <c r="BL160" s="137" t="s">
        <v>126</v>
      </c>
      <c r="BM160" s="137" t="s">
        <v>252</v>
      </c>
    </row>
    <row r="161" spans="2:65" s="150" customFormat="1" ht="25.5" customHeight="1" x14ac:dyDescent="0.3">
      <c r="B161" s="151"/>
      <c r="C161" s="250" t="s">
        <v>253</v>
      </c>
      <c r="D161" s="250" t="s">
        <v>122</v>
      </c>
      <c r="E161" s="251" t="s">
        <v>254</v>
      </c>
      <c r="F161" s="252" t="s">
        <v>255</v>
      </c>
      <c r="G161" s="252"/>
      <c r="H161" s="252"/>
      <c r="I161" s="252"/>
      <c r="J161" s="253" t="s">
        <v>129</v>
      </c>
      <c r="K161" s="254">
        <v>57.488</v>
      </c>
      <c r="L161" s="299"/>
      <c r="M161" s="299"/>
      <c r="N161" s="255">
        <f t="shared" si="20"/>
        <v>0</v>
      </c>
      <c r="O161" s="255"/>
      <c r="P161" s="255"/>
      <c r="Q161" s="255"/>
      <c r="R161" s="156"/>
      <c r="T161" s="256" t="s">
        <v>5</v>
      </c>
      <c r="U161" s="257" t="s">
        <v>35</v>
      </c>
      <c r="V161" s="258">
        <v>0</v>
      </c>
      <c r="W161" s="258">
        <f t="shared" si="21"/>
        <v>0</v>
      </c>
      <c r="X161" s="258">
        <v>7.7999999999999999E-4</v>
      </c>
      <c r="Y161" s="258">
        <f t="shared" si="22"/>
        <v>4.4840640000000001E-2</v>
      </c>
      <c r="Z161" s="258">
        <v>0</v>
      </c>
      <c r="AA161" s="259">
        <f t="shared" si="23"/>
        <v>0</v>
      </c>
      <c r="AR161" s="137" t="s">
        <v>126</v>
      </c>
      <c r="AT161" s="137" t="s">
        <v>122</v>
      </c>
      <c r="AU161" s="137" t="s">
        <v>89</v>
      </c>
      <c r="AY161" s="137" t="s">
        <v>121</v>
      </c>
      <c r="BE161" s="260">
        <f t="shared" si="24"/>
        <v>0</v>
      </c>
      <c r="BF161" s="260">
        <f t="shared" si="25"/>
        <v>0</v>
      </c>
      <c r="BG161" s="260">
        <f t="shared" si="26"/>
        <v>0</v>
      </c>
      <c r="BH161" s="260">
        <f t="shared" si="27"/>
        <v>0</v>
      </c>
      <c r="BI161" s="260">
        <f t="shared" si="28"/>
        <v>0</v>
      </c>
      <c r="BJ161" s="137" t="s">
        <v>78</v>
      </c>
      <c r="BK161" s="260">
        <f t="shared" si="29"/>
        <v>0</v>
      </c>
      <c r="BL161" s="137" t="s">
        <v>126</v>
      </c>
      <c r="BM161" s="137" t="s">
        <v>256</v>
      </c>
    </row>
    <row r="162" spans="2:65" s="150" customFormat="1" ht="25.5" customHeight="1" x14ac:dyDescent="0.3">
      <c r="B162" s="151"/>
      <c r="C162" s="250" t="s">
        <v>198</v>
      </c>
      <c r="D162" s="250" t="s">
        <v>122</v>
      </c>
      <c r="E162" s="251" t="s">
        <v>257</v>
      </c>
      <c r="F162" s="252" t="s">
        <v>258</v>
      </c>
      <c r="G162" s="252"/>
      <c r="H162" s="252"/>
      <c r="I162" s="252"/>
      <c r="J162" s="253" t="s">
        <v>129</v>
      </c>
      <c r="K162" s="254">
        <v>52.762999999999998</v>
      </c>
      <c r="L162" s="299"/>
      <c r="M162" s="299"/>
      <c r="N162" s="255">
        <f t="shared" si="20"/>
        <v>0</v>
      </c>
      <c r="O162" s="255"/>
      <c r="P162" s="255"/>
      <c r="Q162" s="255"/>
      <c r="R162" s="156"/>
      <c r="T162" s="256" t="s">
        <v>5</v>
      </c>
      <c r="U162" s="257" t="s">
        <v>35</v>
      </c>
      <c r="V162" s="258">
        <v>0</v>
      </c>
      <c r="W162" s="258">
        <f t="shared" si="21"/>
        <v>0</v>
      </c>
      <c r="X162" s="258">
        <v>9.6000000000000002E-4</v>
      </c>
      <c r="Y162" s="258">
        <f t="shared" si="22"/>
        <v>5.065248E-2</v>
      </c>
      <c r="Z162" s="258">
        <v>0</v>
      </c>
      <c r="AA162" s="259">
        <f t="shared" si="23"/>
        <v>0</v>
      </c>
      <c r="AR162" s="137" t="s">
        <v>126</v>
      </c>
      <c r="AT162" s="137" t="s">
        <v>122</v>
      </c>
      <c r="AU162" s="137" t="s">
        <v>89</v>
      </c>
      <c r="AY162" s="137" t="s">
        <v>121</v>
      </c>
      <c r="BE162" s="260">
        <f t="shared" si="24"/>
        <v>0</v>
      </c>
      <c r="BF162" s="260">
        <f t="shared" si="25"/>
        <v>0</v>
      </c>
      <c r="BG162" s="260">
        <f t="shared" si="26"/>
        <v>0</v>
      </c>
      <c r="BH162" s="260">
        <f t="shared" si="27"/>
        <v>0</v>
      </c>
      <c r="BI162" s="260">
        <f t="shared" si="28"/>
        <v>0</v>
      </c>
      <c r="BJ162" s="137" t="s">
        <v>78</v>
      </c>
      <c r="BK162" s="260">
        <f t="shared" si="29"/>
        <v>0</v>
      </c>
      <c r="BL162" s="137" t="s">
        <v>126</v>
      </c>
      <c r="BM162" s="137" t="s">
        <v>259</v>
      </c>
    </row>
    <row r="163" spans="2:65" s="150" customFormat="1" ht="25.5" customHeight="1" x14ac:dyDescent="0.3">
      <c r="B163" s="151"/>
      <c r="C163" s="250" t="s">
        <v>260</v>
      </c>
      <c r="D163" s="250" t="s">
        <v>122</v>
      </c>
      <c r="E163" s="251" t="s">
        <v>261</v>
      </c>
      <c r="F163" s="252" t="s">
        <v>262</v>
      </c>
      <c r="G163" s="252"/>
      <c r="H163" s="252"/>
      <c r="I163" s="252"/>
      <c r="J163" s="253" t="s">
        <v>129</v>
      </c>
      <c r="K163" s="254">
        <v>14.28</v>
      </c>
      <c r="L163" s="299"/>
      <c r="M163" s="299"/>
      <c r="N163" s="255">
        <f t="shared" si="20"/>
        <v>0</v>
      </c>
      <c r="O163" s="255"/>
      <c r="P163" s="255"/>
      <c r="Q163" s="255"/>
      <c r="R163" s="156"/>
      <c r="T163" s="256" t="s">
        <v>5</v>
      </c>
      <c r="U163" s="257" t="s">
        <v>35</v>
      </c>
      <c r="V163" s="258">
        <v>0</v>
      </c>
      <c r="W163" s="258">
        <f t="shared" si="21"/>
        <v>0</v>
      </c>
      <c r="X163" s="258">
        <v>1.25E-3</v>
      </c>
      <c r="Y163" s="258">
        <f t="shared" si="22"/>
        <v>1.7850000000000001E-2</v>
      </c>
      <c r="Z163" s="258">
        <v>0</v>
      </c>
      <c r="AA163" s="259">
        <f t="shared" si="23"/>
        <v>0</v>
      </c>
      <c r="AR163" s="137" t="s">
        <v>126</v>
      </c>
      <c r="AT163" s="137" t="s">
        <v>122</v>
      </c>
      <c r="AU163" s="137" t="s">
        <v>89</v>
      </c>
      <c r="AY163" s="137" t="s">
        <v>121</v>
      </c>
      <c r="BE163" s="260">
        <f t="shared" si="24"/>
        <v>0</v>
      </c>
      <c r="BF163" s="260">
        <f t="shared" si="25"/>
        <v>0</v>
      </c>
      <c r="BG163" s="260">
        <f t="shared" si="26"/>
        <v>0</v>
      </c>
      <c r="BH163" s="260">
        <f t="shared" si="27"/>
        <v>0</v>
      </c>
      <c r="BI163" s="260">
        <f t="shared" si="28"/>
        <v>0</v>
      </c>
      <c r="BJ163" s="137" t="s">
        <v>78</v>
      </c>
      <c r="BK163" s="260">
        <f t="shared" si="29"/>
        <v>0</v>
      </c>
      <c r="BL163" s="137" t="s">
        <v>126</v>
      </c>
      <c r="BM163" s="137" t="s">
        <v>263</v>
      </c>
    </row>
    <row r="164" spans="2:65" s="150" customFormat="1" ht="25.5" customHeight="1" x14ac:dyDescent="0.3">
      <c r="B164" s="151"/>
      <c r="C164" s="250" t="s">
        <v>201</v>
      </c>
      <c r="D164" s="250" t="s">
        <v>122</v>
      </c>
      <c r="E164" s="251" t="s">
        <v>264</v>
      </c>
      <c r="F164" s="252" t="s">
        <v>265</v>
      </c>
      <c r="G164" s="252"/>
      <c r="H164" s="252"/>
      <c r="I164" s="252"/>
      <c r="J164" s="253" t="s">
        <v>129</v>
      </c>
      <c r="K164" s="254">
        <v>17.010000000000002</v>
      </c>
      <c r="L164" s="299"/>
      <c r="M164" s="299"/>
      <c r="N164" s="255">
        <f t="shared" si="20"/>
        <v>0</v>
      </c>
      <c r="O164" s="255"/>
      <c r="P164" s="255"/>
      <c r="Q164" s="255"/>
      <c r="R164" s="156"/>
      <c r="T164" s="256" t="s">
        <v>5</v>
      </c>
      <c r="U164" s="257" t="s">
        <v>35</v>
      </c>
      <c r="V164" s="258">
        <v>0</v>
      </c>
      <c r="W164" s="258">
        <f t="shared" si="21"/>
        <v>0</v>
      </c>
      <c r="X164" s="258">
        <v>2.5600000000000002E-3</v>
      </c>
      <c r="Y164" s="258">
        <f t="shared" si="22"/>
        <v>4.3545600000000011E-2</v>
      </c>
      <c r="Z164" s="258">
        <v>0</v>
      </c>
      <c r="AA164" s="259">
        <f t="shared" si="23"/>
        <v>0</v>
      </c>
      <c r="AR164" s="137" t="s">
        <v>126</v>
      </c>
      <c r="AT164" s="137" t="s">
        <v>122</v>
      </c>
      <c r="AU164" s="137" t="s">
        <v>89</v>
      </c>
      <c r="AY164" s="137" t="s">
        <v>121</v>
      </c>
      <c r="BE164" s="260">
        <f t="shared" si="24"/>
        <v>0</v>
      </c>
      <c r="BF164" s="260">
        <f t="shared" si="25"/>
        <v>0</v>
      </c>
      <c r="BG164" s="260">
        <f t="shared" si="26"/>
        <v>0</v>
      </c>
      <c r="BH164" s="260">
        <f t="shared" si="27"/>
        <v>0</v>
      </c>
      <c r="BI164" s="260">
        <f t="shared" si="28"/>
        <v>0</v>
      </c>
      <c r="BJ164" s="137" t="s">
        <v>78</v>
      </c>
      <c r="BK164" s="260">
        <f t="shared" si="29"/>
        <v>0</v>
      </c>
      <c r="BL164" s="137" t="s">
        <v>126</v>
      </c>
      <c r="BM164" s="137" t="s">
        <v>266</v>
      </c>
    </row>
    <row r="165" spans="2:65" s="150" customFormat="1" ht="38.25" customHeight="1" x14ac:dyDescent="0.3">
      <c r="B165" s="151"/>
      <c r="C165" s="250" t="s">
        <v>267</v>
      </c>
      <c r="D165" s="250" t="s">
        <v>122</v>
      </c>
      <c r="E165" s="251" t="s">
        <v>268</v>
      </c>
      <c r="F165" s="252" t="s">
        <v>269</v>
      </c>
      <c r="G165" s="252"/>
      <c r="H165" s="252"/>
      <c r="I165" s="252"/>
      <c r="J165" s="253" t="s">
        <v>129</v>
      </c>
      <c r="K165" s="254">
        <v>22.838000000000001</v>
      </c>
      <c r="L165" s="299"/>
      <c r="M165" s="299"/>
      <c r="N165" s="255">
        <f t="shared" si="20"/>
        <v>0</v>
      </c>
      <c r="O165" s="255"/>
      <c r="P165" s="255"/>
      <c r="Q165" s="255"/>
      <c r="R165" s="156"/>
      <c r="T165" s="256" t="s">
        <v>5</v>
      </c>
      <c r="U165" s="257" t="s">
        <v>35</v>
      </c>
      <c r="V165" s="258">
        <v>0</v>
      </c>
      <c r="W165" s="258">
        <f t="shared" si="21"/>
        <v>0</v>
      </c>
      <c r="X165" s="258">
        <v>6.9999999999999994E-5</v>
      </c>
      <c r="Y165" s="258">
        <f t="shared" si="22"/>
        <v>1.59866E-3</v>
      </c>
      <c r="Z165" s="258">
        <v>0</v>
      </c>
      <c r="AA165" s="259">
        <f t="shared" si="23"/>
        <v>0</v>
      </c>
      <c r="AR165" s="137" t="s">
        <v>126</v>
      </c>
      <c r="AT165" s="137" t="s">
        <v>122</v>
      </c>
      <c r="AU165" s="137" t="s">
        <v>89</v>
      </c>
      <c r="AY165" s="137" t="s">
        <v>121</v>
      </c>
      <c r="BE165" s="260">
        <f t="shared" si="24"/>
        <v>0</v>
      </c>
      <c r="BF165" s="260">
        <f t="shared" si="25"/>
        <v>0</v>
      </c>
      <c r="BG165" s="260">
        <f t="shared" si="26"/>
        <v>0</v>
      </c>
      <c r="BH165" s="260">
        <f t="shared" si="27"/>
        <v>0</v>
      </c>
      <c r="BI165" s="260">
        <f t="shared" si="28"/>
        <v>0</v>
      </c>
      <c r="BJ165" s="137" t="s">
        <v>78</v>
      </c>
      <c r="BK165" s="260">
        <f t="shared" si="29"/>
        <v>0</v>
      </c>
      <c r="BL165" s="137" t="s">
        <v>126</v>
      </c>
      <c r="BM165" s="137" t="s">
        <v>270</v>
      </c>
    </row>
    <row r="166" spans="2:65" s="150" customFormat="1" ht="38.25" customHeight="1" x14ac:dyDescent="0.3">
      <c r="B166" s="151"/>
      <c r="C166" s="250" t="s">
        <v>205</v>
      </c>
      <c r="D166" s="250" t="s">
        <v>122</v>
      </c>
      <c r="E166" s="251" t="s">
        <v>271</v>
      </c>
      <c r="F166" s="252" t="s">
        <v>272</v>
      </c>
      <c r="G166" s="252"/>
      <c r="H166" s="252"/>
      <c r="I166" s="252"/>
      <c r="J166" s="253" t="s">
        <v>129</v>
      </c>
      <c r="K166" s="254">
        <v>31.448</v>
      </c>
      <c r="L166" s="299"/>
      <c r="M166" s="299"/>
      <c r="N166" s="255">
        <f t="shared" si="20"/>
        <v>0</v>
      </c>
      <c r="O166" s="255"/>
      <c r="P166" s="255"/>
      <c r="Q166" s="255"/>
      <c r="R166" s="156"/>
      <c r="T166" s="256" t="s">
        <v>5</v>
      </c>
      <c r="U166" s="257" t="s">
        <v>35</v>
      </c>
      <c r="V166" s="258">
        <v>0</v>
      </c>
      <c r="W166" s="258">
        <f t="shared" si="21"/>
        <v>0</v>
      </c>
      <c r="X166" s="258">
        <v>1.6000000000000001E-4</v>
      </c>
      <c r="Y166" s="258">
        <f t="shared" si="22"/>
        <v>5.0316800000000002E-3</v>
      </c>
      <c r="Z166" s="258">
        <v>0</v>
      </c>
      <c r="AA166" s="259">
        <f t="shared" si="23"/>
        <v>0</v>
      </c>
      <c r="AR166" s="137" t="s">
        <v>126</v>
      </c>
      <c r="AT166" s="137" t="s">
        <v>122</v>
      </c>
      <c r="AU166" s="137" t="s">
        <v>89</v>
      </c>
      <c r="AY166" s="137" t="s">
        <v>121</v>
      </c>
      <c r="BE166" s="260">
        <f t="shared" si="24"/>
        <v>0</v>
      </c>
      <c r="BF166" s="260">
        <f t="shared" si="25"/>
        <v>0</v>
      </c>
      <c r="BG166" s="260">
        <f t="shared" si="26"/>
        <v>0</v>
      </c>
      <c r="BH166" s="260">
        <f t="shared" si="27"/>
        <v>0</v>
      </c>
      <c r="BI166" s="260">
        <f t="shared" si="28"/>
        <v>0</v>
      </c>
      <c r="BJ166" s="137" t="s">
        <v>78</v>
      </c>
      <c r="BK166" s="260">
        <f t="shared" si="29"/>
        <v>0</v>
      </c>
      <c r="BL166" s="137" t="s">
        <v>126</v>
      </c>
      <c r="BM166" s="137" t="s">
        <v>273</v>
      </c>
    </row>
    <row r="167" spans="2:65" s="150" customFormat="1" ht="38.25" customHeight="1" x14ac:dyDescent="0.3">
      <c r="B167" s="151"/>
      <c r="C167" s="250" t="s">
        <v>274</v>
      </c>
      <c r="D167" s="250" t="s">
        <v>122</v>
      </c>
      <c r="E167" s="251" t="s">
        <v>275</v>
      </c>
      <c r="F167" s="252" t="s">
        <v>276</v>
      </c>
      <c r="G167" s="252"/>
      <c r="H167" s="252"/>
      <c r="I167" s="252"/>
      <c r="J167" s="253" t="s">
        <v>129</v>
      </c>
      <c r="K167" s="254">
        <v>34.65</v>
      </c>
      <c r="L167" s="299"/>
      <c r="M167" s="299"/>
      <c r="N167" s="255">
        <f t="shared" si="20"/>
        <v>0</v>
      </c>
      <c r="O167" s="255"/>
      <c r="P167" s="255"/>
      <c r="Q167" s="255"/>
      <c r="R167" s="156"/>
      <c r="T167" s="256" t="s">
        <v>5</v>
      </c>
      <c r="U167" s="257" t="s">
        <v>35</v>
      </c>
      <c r="V167" s="258">
        <v>0</v>
      </c>
      <c r="W167" s="258">
        <f t="shared" si="21"/>
        <v>0</v>
      </c>
      <c r="X167" s="258">
        <v>2.0000000000000001E-4</v>
      </c>
      <c r="Y167" s="258">
        <f t="shared" si="22"/>
        <v>6.9300000000000004E-3</v>
      </c>
      <c r="Z167" s="258">
        <v>0</v>
      </c>
      <c r="AA167" s="259">
        <f t="shared" si="23"/>
        <v>0</v>
      </c>
      <c r="AR167" s="137" t="s">
        <v>126</v>
      </c>
      <c r="AT167" s="137" t="s">
        <v>122</v>
      </c>
      <c r="AU167" s="137" t="s">
        <v>89</v>
      </c>
      <c r="AY167" s="137" t="s">
        <v>121</v>
      </c>
      <c r="BE167" s="260">
        <f t="shared" si="24"/>
        <v>0</v>
      </c>
      <c r="BF167" s="260">
        <f t="shared" si="25"/>
        <v>0</v>
      </c>
      <c r="BG167" s="260">
        <f t="shared" si="26"/>
        <v>0</v>
      </c>
      <c r="BH167" s="260">
        <f t="shared" si="27"/>
        <v>0</v>
      </c>
      <c r="BI167" s="260">
        <f t="shared" si="28"/>
        <v>0</v>
      </c>
      <c r="BJ167" s="137" t="s">
        <v>78</v>
      </c>
      <c r="BK167" s="260">
        <f t="shared" si="29"/>
        <v>0</v>
      </c>
      <c r="BL167" s="137" t="s">
        <v>126</v>
      </c>
      <c r="BM167" s="137" t="s">
        <v>277</v>
      </c>
    </row>
    <row r="168" spans="2:65" s="150" customFormat="1" ht="38.25" customHeight="1" x14ac:dyDescent="0.3">
      <c r="B168" s="151"/>
      <c r="C168" s="250" t="s">
        <v>208</v>
      </c>
      <c r="D168" s="250" t="s">
        <v>122</v>
      </c>
      <c r="E168" s="251" t="s">
        <v>278</v>
      </c>
      <c r="F168" s="252" t="s">
        <v>279</v>
      </c>
      <c r="G168" s="252"/>
      <c r="H168" s="252"/>
      <c r="I168" s="252"/>
      <c r="J168" s="253" t="s">
        <v>129</v>
      </c>
      <c r="K168" s="254">
        <v>52.604999999999997</v>
      </c>
      <c r="L168" s="299"/>
      <c r="M168" s="299"/>
      <c r="N168" s="255">
        <f t="shared" si="20"/>
        <v>0</v>
      </c>
      <c r="O168" s="255"/>
      <c r="P168" s="255"/>
      <c r="Q168" s="255"/>
      <c r="R168" s="156"/>
      <c r="T168" s="256" t="s">
        <v>5</v>
      </c>
      <c r="U168" s="257" t="s">
        <v>35</v>
      </c>
      <c r="V168" s="258">
        <v>0</v>
      </c>
      <c r="W168" s="258">
        <f t="shared" si="21"/>
        <v>0</v>
      </c>
      <c r="X168" s="258">
        <v>2.4000000000000001E-4</v>
      </c>
      <c r="Y168" s="258">
        <f t="shared" si="22"/>
        <v>1.26252E-2</v>
      </c>
      <c r="Z168" s="258">
        <v>0</v>
      </c>
      <c r="AA168" s="259">
        <f t="shared" si="23"/>
        <v>0</v>
      </c>
      <c r="AR168" s="137" t="s">
        <v>126</v>
      </c>
      <c r="AT168" s="137" t="s">
        <v>122</v>
      </c>
      <c r="AU168" s="137" t="s">
        <v>89</v>
      </c>
      <c r="AY168" s="137" t="s">
        <v>121</v>
      </c>
      <c r="BE168" s="260">
        <f t="shared" si="24"/>
        <v>0</v>
      </c>
      <c r="BF168" s="260">
        <f t="shared" si="25"/>
        <v>0</v>
      </c>
      <c r="BG168" s="260">
        <f t="shared" si="26"/>
        <v>0</v>
      </c>
      <c r="BH168" s="260">
        <f t="shared" si="27"/>
        <v>0</v>
      </c>
      <c r="BI168" s="260">
        <f t="shared" si="28"/>
        <v>0</v>
      </c>
      <c r="BJ168" s="137" t="s">
        <v>78</v>
      </c>
      <c r="BK168" s="260">
        <f t="shared" si="29"/>
        <v>0</v>
      </c>
      <c r="BL168" s="137" t="s">
        <v>126</v>
      </c>
      <c r="BM168" s="137" t="s">
        <v>280</v>
      </c>
    </row>
    <row r="169" spans="2:65" s="150" customFormat="1" ht="16.5" customHeight="1" x14ac:dyDescent="0.3">
      <c r="B169" s="151"/>
      <c r="C169" s="250" t="s">
        <v>281</v>
      </c>
      <c r="D169" s="250" t="s">
        <v>122</v>
      </c>
      <c r="E169" s="251" t="s">
        <v>282</v>
      </c>
      <c r="F169" s="252" t="s">
        <v>283</v>
      </c>
      <c r="G169" s="252"/>
      <c r="H169" s="252"/>
      <c r="I169" s="252"/>
      <c r="J169" s="253" t="s">
        <v>125</v>
      </c>
      <c r="K169" s="254">
        <v>56</v>
      </c>
      <c r="L169" s="299"/>
      <c r="M169" s="299"/>
      <c r="N169" s="255">
        <f t="shared" si="20"/>
        <v>0</v>
      </c>
      <c r="O169" s="255"/>
      <c r="P169" s="255"/>
      <c r="Q169" s="255"/>
      <c r="R169" s="156"/>
      <c r="T169" s="256" t="s">
        <v>5</v>
      </c>
      <c r="U169" s="257" t="s">
        <v>35</v>
      </c>
      <c r="V169" s="258">
        <v>0</v>
      </c>
      <c r="W169" s="258">
        <f t="shared" si="21"/>
        <v>0</v>
      </c>
      <c r="X169" s="258">
        <v>0</v>
      </c>
      <c r="Y169" s="258">
        <f t="shared" si="22"/>
        <v>0</v>
      </c>
      <c r="Z169" s="258">
        <v>0</v>
      </c>
      <c r="AA169" s="259">
        <f t="shared" si="23"/>
        <v>0</v>
      </c>
      <c r="AR169" s="137" t="s">
        <v>126</v>
      </c>
      <c r="AT169" s="137" t="s">
        <v>122</v>
      </c>
      <c r="AU169" s="137" t="s">
        <v>89</v>
      </c>
      <c r="AY169" s="137" t="s">
        <v>121</v>
      </c>
      <c r="BE169" s="260">
        <f t="shared" si="24"/>
        <v>0</v>
      </c>
      <c r="BF169" s="260">
        <f t="shared" si="25"/>
        <v>0</v>
      </c>
      <c r="BG169" s="260">
        <f t="shared" si="26"/>
        <v>0</v>
      </c>
      <c r="BH169" s="260">
        <f t="shared" si="27"/>
        <v>0</v>
      </c>
      <c r="BI169" s="260">
        <f t="shared" si="28"/>
        <v>0</v>
      </c>
      <c r="BJ169" s="137" t="s">
        <v>78</v>
      </c>
      <c r="BK169" s="260">
        <f t="shared" si="29"/>
        <v>0</v>
      </c>
      <c r="BL169" s="137" t="s">
        <v>126</v>
      </c>
      <c r="BM169" s="137" t="s">
        <v>284</v>
      </c>
    </row>
    <row r="170" spans="2:65" s="150" customFormat="1" ht="25.5" customHeight="1" x14ac:dyDescent="0.3">
      <c r="B170" s="151"/>
      <c r="C170" s="250" t="s">
        <v>211</v>
      </c>
      <c r="D170" s="250" t="s">
        <v>122</v>
      </c>
      <c r="E170" s="251" t="s">
        <v>285</v>
      </c>
      <c r="F170" s="252" t="s">
        <v>286</v>
      </c>
      <c r="G170" s="252"/>
      <c r="H170" s="252"/>
      <c r="I170" s="252"/>
      <c r="J170" s="253" t="s">
        <v>125</v>
      </c>
      <c r="K170" s="254">
        <v>4</v>
      </c>
      <c r="L170" s="299"/>
      <c r="M170" s="299"/>
      <c r="N170" s="255">
        <f t="shared" si="20"/>
        <v>0</v>
      </c>
      <c r="O170" s="255"/>
      <c r="P170" s="255"/>
      <c r="Q170" s="255"/>
      <c r="R170" s="156"/>
      <c r="T170" s="256" t="s">
        <v>5</v>
      </c>
      <c r="U170" s="257" t="s">
        <v>35</v>
      </c>
      <c r="V170" s="258">
        <v>0</v>
      </c>
      <c r="W170" s="258">
        <f t="shared" si="21"/>
        <v>0</v>
      </c>
      <c r="X170" s="258">
        <v>0</v>
      </c>
      <c r="Y170" s="258">
        <f t="shared" si="22"/>
        <v>0</v>
      </c>
      <c r="Z170" s="258">
        <v>0</v>
      </c>
      <c r="AA170" s="259">
        <f t="shared" si="23"/>
        <v>0</v>
      </c>
      <c r="AR170" s="137" t="s">
        <v>126</v>
      </c>
      <c r="AT170" s="137" t="s">
        <v>122</v>
      </c>
      <c r="AU170" s="137" t="s">
        <v>89</v>
      </c>
      <c r="AY170" s="137" t="s">
        <v>121</v>
      </c>
      <c r="BE170" s="260">
        <f t="shared" si="24"/>
        <v>0</v>
      </c>
      <c r="BF170" s="260">
        <f t="shared" si="25"/>
        <v>0</v>
      </c>
      <c r="BG170" s="260">
        <f t="shared" si="26"/>
        <v>0</v>
      </c>
      <c r="BH170" s="260">
        <f t="shared" si="27"/>
        <v>0</v>
      </c>
      <c r="BI170" s="260">
        <f t="shared" si="28"/>
        <v>0</v>
      </c>
      <c r="BJ170" s="137" t="s">
        <v>78</v>
      </c>
      <c r="BK170" s="260">
        <f t="shared" si="29"/>
        <v>0</v>
      </c>
      <c r="BL170" s="137" t="s">
        <v>126</v>
      </c>
      <c r="BM170" s="137" t="s">
        <v>287</v>
      </c>
    </row>
    <row r="171" spans="2:65" s="150" customFormat="1" ht="25.5" customHeight="1" x14ac:dyDescent="0.3">
      <c r="B171" s="151"/>
      <c r="C171" s="250" t="s">
        <v>288</v>
      </c>
      <c r="D171" s="250" t="s">
        <v>122</v>
      </c>
      <c r="E171" s="251" t="s">
        <v>289</v>
      </c>
      <c r="F171" s="252" t="s">
        <v>290</v>
      </c>
      <c r="G171" s="252"/>
      <c r="H171" s="252"/>
      <c r="I171" s="252"/>
      <c r="J171" s="253" t="s">
        <v>125</v>
      </c>
      <c r="K171" s="254">
        <v>25</v>
      </c>
      <c r="L171" s="299"/>
      <c r="M171" s="299"/>
      <c r="N171" s="255">
        <f t="shared" si="20"/>
        <v>0</v>
      </c>
      <c r="O171" s="255"/>
      <c r="P171" s="255"/>
      <c r="Q171" s="255"/>
      <c r="R171" s="156"/>
      <c r="T171" s="256" t="s">
        <v>5</v>
      </c>
      <c r="U171" s="257" t="s">
        <v>35</v>
      </c>
      <c r="V171" s="258">
        <v>0</v>
      </c>
      <c r="W171" s="258">
        <f t="shared" si="21"/>
        <v>0</v>
      </c>
      <c r="X171" s="258">
        <v>1.2999999999999999E-4</v>
      </c>
      <c r="Y171" s="258">
        <f t="shared" si="22"/>
        <v>3.2499999999999999E-3</v>
      </c>
      <c r="Z171" s="258">
        <v>0</v>
      </c>
      <c r="AA171" s="259">
        <f t="shared" si="23"/>
        <v>0</v>
      </c>
      <c r="AR171" s="137" t="s">
        <v>126</v>
      </c>
      <c r="AT171" s="137" t="s">
        <v>122</v>
      </c>
      <c r="AU171" s="137" t="s">
        <v>89</v>
      </c>
      <c r="AY171" s="137" t="s">
        <v>121</v>
      </c>
      <c r="BE171" s="260">
        <f t="shared" si="24"/>
        <v>0</v>
      </c>
      <c r="BF171" s="260">
        <f t="shared" si="25"/>
        <v>0</v>
      </c>
      <c r="BG171" s="260">
        <f t="shared" si="26"/>
        <v>0</v>
      </c>
      <c r="BH171" s="260">
        <f t="shared" si="27"/>
        <v>0</v>
      </c>
      <c r="BI171" s="260">
        <f t="shared" si="28"/>
        <v>0</v>
      </c>
      <c r="BJ171" s="137" t="s">
        <v>78</v>
      </c>
      <c r="BK171" s="260">
        <f t="shared" si="29"/>
        <v>0</v>
      </c>
      <c r="BL171" s="137" t="s">
        <v>126</v>
      </c>
      <c r="BM171" s="137" t="s">
        <v>291</v>
      </c>
    </row>
    <row r="172" spans="2:65" s="150" customFormat="1" ht="25.5" customHeight="1" x14ac:dyDescent="0.3">
      <c r="B172" s="151"/>
      <c r="C172" s="250" t="s">
        <v>214</v>
      </c>
      <c r="D172" s="250" t="s">
        <v>122</v>
      </c>
      <c r="E172" s="251" t="s">
        <v>292</v>
      </c>
      <c r="F172" s="252" t="s">
        <v>293</v>
      </c>
      <c r="G172" s="252"/>
      <c r="H172" s="252"/>
      <c r="I172" s="252"/>
      <c r="J172" s="253" t="s">
        <v>294</v>
      </c>
      <c r="K172" s="254">
        <v>17</v>
      </c>
      <c r="L172" s="299"/>
      <c r="M172" s="299"/>
      <c r="N172" s="255">
        <f t="shared" si="20"/>
        <v>0</v>
      </c>
      <c r="O172" s="255"/>
      <c r="P172" s="255"/>
      <c r="Q172" s="255"/>
      <c r="R172" s="156"/>
      <c r="T172" s="256" t="s">
        <v>5</v>
      </c>
      <c r="U172" s="257" t="s">
        <v>35</v>
      </c>
      <c r="V172" s="258">
        <v>0</v>
      </c>
      <c r="W172" s="258">
        <f t="shared" si="21"/>
        <v>0</v>
      </c>
      <c r="X172" s="258">
        <v>2.5000000000000001E-4</v>
      </c>
      <c r="Y172" s="258">
        <f t="shared" si="22"/>
        <v>4.2500000000000003E-3</v>
      </c>
      <c r="Z172" s="258">
        <v>0</v>
      </c>
      <c r="AA172" s="259">
        <f t="shared" si="23"/>
        <v>0</v>
      </c>
      <c r="AR172" s="137" t="s">
        <v>126</v>
      </c>
      <c r="AT172" s="137" t="s">
        <v>122</v>
      </c>
      <c r="AU172" s="137" t="s">
        <v>89</v>
      </c>
      <c r="AY172" s="137" t="s">
        <v>121</v>
      </c>
      <c r="BE172" s="260">
        <f t="shared" si="24"/>
        <v>0</v>
      </c>
      <c r="BF172" s="260">
        <f t="shared" si="25"/>
        <v>0</v>
      </c>
      <c r="BG172" s="260">
        <f t="shared" si="26"/>
        <v>0</v>
      </c>
      <c r="BH172" s="260">
        <f t="shared" si="27"/>
        <v>0</v>
      </c>
      <c r="BI172" s="260">
        <f t="shared" si="28"/>
        <v>0</v>
      </c>
      <c r="BJ172" s="137" t="s">
        <v>78</v>
      </c>
      <c r="BK172" s="260">
        <f t="shared" si="29"/>
        <v>0</v>
      </c>
      <c r="BL172" s="137" t="s">
        <v>126</v>
      </c>
      <c r="BM172" s="137" t="s">
        <v>295</v>
      </c>
    </row>
    <row r="173" spans="2:65" s="150" customFormat="1" ht="25.5" customHeight="1" x14ac:dyDescent="0.3">
      <c r="B173" s="151"/>
      <c r="C173" s="250" t="s">
        <v>296</v>
      </c>
      <c r="D173" s="250" t="s">
        <v>122</v>
      </c>
      <c r="E173" s="251" t="s">
        <v>297</v>
      </c>
      <c r="F173" s="252" t="s">
        <v>298</v>
      </c>
      <c r="G173" s="252"/>
      <c r="H173" s="252"/>
      <c r="I173" s="252"/>
      <c r="J173" s="253" t="s">
        <v>125</v>
      </c>
      <c r="K173" s="254">
        <v>3</v>
      </c>
      <c r="L173" s="299"/>
      <c r="M173" s="299"/>
      <c r="N173" s="255">
        <f t="shared" si="20"/>
        <v>0</v>
      </c>
      <c r="O173" s="255"/>
      <c r="P173" s="255"/>
      <c r="Q173" s="255"/>
      <c r="R173" s="156"/>
      <c r="T173" s="256" t="s">
        <v>5</v>
      </c>
      <c r="U173" s="257" t="s">
        <v>35</v>
      </c>
      <c r="V173" s="258">
        <v>0</v>
      </c>
      <c r="W173" s="258">
        <f t="shared" si="21"/>
        <v>0</v>
      </c>
      <c r="X173" s="258">
        <v>2.2000000000000001E-4</v>
      </c>
      <c r="Y173" s="258">
        <f t="shared" si="22"/>
        <v>6.6E-4</v>
      </c>
      <c r="Z173" s="258">
        <v>0</v>
      </c>
      <c r="AA173" s="259">
        <f t="shared" si="23"/>
        <v>0</v>
      </c>
      <c r="AR173" s="137" t="s">
        <v>126</v>
      </c>
      <c r="AT173" s="137" t="s">
        <v>122</v>
      </c>
      <c r="AU173" s="137" t="s">
        <v>89</v>
      </c>
      <c r="AY173" s="137" t="s">
        <v>121</v>
      </c>
      <c r="BE173" s="260">
        <f t="shared" si="24"/>
        <v>0</v>
      </c>
      <c r="BF173" s="260">
        <f t="shared" si="25"/>
        <v>0</v>
      </c>
      <c r="BG173" s="260">
        <f t="shared" si="26"/>
        <v>0</v>
      </c>
      <c r="BH173" s="260">
        <f t="shared" si="27"/>
        <v>0</v>
      </c>
      <c r="BI173" s="260">
        <f t="shared" si="28"/>
        <v>0</v>
      </c>
      <c r="BJ173" s="137" t="s">
        <v>78</v>
      </c>
      <c r="BK173" s="260">
        <f t="shared" si="29"/>
        <v>0</v>
      </c>
      <c r="BL173" s="137" t="s">
        <v>126</v>
      </c>
      <c r="BM173" s="137" t="s">
        <v>299</v>
      </c>
    </row>
    <row r="174" spans="2:65" s="150" customFormat="1" ht="25.5" customHeight="1" x14ac:dyDescent="0.3">
      <c r="B174" s="151"/>
      <c r="C174" s="250" t="s">
        <v>218</v>
      </c>
      <c r="D174" s="250" t="s">
        <v>122</v>
      </c>
      <c r="E174" s="251" t="s">
        <v>300</v>
      </c>
      <c r="F174" s="252" t="s">
        <v>301</v>
      </c>
      <c r="G174" s="252"/>
      <c r="H174" s="252"/>
      <c r="I174" s="252"/>
      <c r="J174" s="253" t="s">
        <v>302</v>
      </c>
      <c r="K174" s="254">
        <v>3</v>
      </c>
      <c r="L174" s="299"/>
      <c r="M174" s="299"/>
      <c r="N174" s="255">
        <f t="shared" si="20"/>
        <v>0</v>
      </c>
      <c r="O174" s="255"/>
      <c r="P174" s="255"/>
      <c r="Q174" s="255"/>
      <c r="R174" s="156"/>
      <c r="T174" s="256" t="s">
        <v>5</v>
      </c>
      <c r="U174" s="257" t="s">
        <v>35</v>
      </c>
      <c r="V174" s="258">
        <v>0</v>
      </c>
      <c r="W174" s="258">
        <f t="shared" si="21"/>
        <v>0</v>
      </c>
      <c r="X174" s="258">
        <v>2.0000000000000002E-5</v>
      </c>
      <c r="Y174" s="258">
        <f t="shared" si="22"/>
        <v>6.0000000000000008E-5</v>
      </c>
      <c r="Z174" s="258">
        <v>0</v>
      </c>
      <c r="AA174" s="259">
        <f t="shared" si="23"/>
        <v>0</v>
      </c>
      <c r="AR174" s="137" t="s">
        <v>126</v>
      </c>
      <c r="AT174" s="137" t="s">
        <v>122</v>
      </c>
      <c r="AU174" s="137" t="s">
        <v>89</v>
      </c>
      <c r="AY174" s="137" t="s">
        <v>121</v>
      </c>
      <c r="BE174" s="260">
        <f t="shared" si="24"/>
        <v>0</v>
      </c>
      <c r="BF174" s="260">
        <f t="shared" si="25"/>
        <v>0</v>
      </c>
      <c r="BG174" s="260">
        <f t="shared" si="26"/>
        <v>0</v>
      </c>
      <c r="BH174" s="260">
        <f t="shared" si="27"/>
        <v>0</v>
      </c>
      <c r="BI174" s="260">
        <f t="shared" si="28"/>
        <v>0</v>
      </c>
      <c r="BJ174" s="137" t="s">
        <v>78</v>
      </c>
      <c r="BK174" s="260">
        <f t="shared" si="29"/>
        <v>0</v>
      </c>
      <c r="BL174" s="137" t="s">
        <v>126</v>
      </c>
      <c r="BM174" s="137" t="s">
        <v>303</v>
      </c>
    </row>
    <row r="175" spans="2:65" s="150" customFormat="1" ht="25.5" customHeight="1" x14ac:dyDescent="0.3">
      <c r="B175" s="151"/>
      <c r="C175" s="250" t="s">
        <v>304</v>
      </c>
      <c r="D175" s="250" t="s">
        <v>122</v>
      </c>
      <c r="E175" s="251" t="s">
        <v>305</v>
      </c>
      <c r="F175" s="252" t="s">
        <v>306</v>
      </c>
      <c r="G175" s="252"/>
      <c r="H175" s="252"/>
      <c r="I175" s="252"/>
      <c r="J175" s="253" t="s">
        <v>125</v>
      </c>
      <c r="K175" s="254">
        <v>4</v>
      </c>
      <c r="L175" s="299"/>
      <c r="M175" s="299"/>
      <c r="N175" s="255">
        <f t="shared" si="20"/>
        <v>0</v>
      </c>
      <c r="O175" s="255"/>
      <c r="P175" s="255"/>
      <c r="Q175" s="255"/>
      <c r="R175" s="156"/>
      <c r="T175" s="256" t="s">
        <v>5</v>
      </c>
      <c r="U175" s="257" t="s">
        <v>35</v>
      </c>
      <c r="V175" s="258">
        <v>0</v>
      </c>
      <c r="W175" s="258">
        <f t="shared" si="21"/>
        <v>0</v>
      </c>
      <c r="X175" s="258">
        <v>3.4000000000000002E-4</v>
      </c>
      <c r="Y175" s="258">
        <f t="shared" si="22"/>
        <v>1.3600000000000001E-3</v>
      </c>
      <c r="Z175" s="258">
        <v>0</v>
      </c>
      <c r="AA175" s="259">
        <f t="shared" si="23"/>
        <v>0</v>
      </c>
      <c r="AR175" s="137" t="s">
        <v>126</v>
      </c>
      <c r="AT175" s="137" t="s">
        <v>122</v>
      </c>
      <c r="AU175" s="137" t="s">
        <v>89</v>
      </c>
      <c r="AY175" s="137" t="s">
        <v>121</v>
      </c>
      <c r="BE175" s="260">
        <f t="shared" si="24"/>
        <v>0</v>
      </c>
      <c r="BF175" s="260">
        <f t="shared" si="25"/>
        <v>0</v>
      </c>
      <c r="BG175" s="260">
        <f t="shared" si="26"/>
        <v>0</v>
      </c>
      <c r="BH175" s="260">
        <f t="shared" si="27"/>
        <v>0</v>
      </c>
      <c r="BI175" s="260">
        <f t="shared" si="28"/>
        <v>0</v>
      </c>
      <c r="BJ175" s="137" t="s">
        <v>78</v>
      </c>
      <c r="BK175" s="260">
        <f t="shared" si="29"/>
        <v>0</v>
      </c>
      <c r="BL175" s="137" t="s">
        <v>126</v>
      </c>
      <c r="BM175" s="137" t="s">
        <v>307</v>
      </c>
    </row>
    <row r="176" spans="2:65" s="150" customFormat="1" ht="25.5" customHeight="1" x14ac:dyDescent="0.3">
      <c r="B176" s="151"/>
      <c r="C176" s="250" t="s">
        <v>222</v>
      </c>
      <c r="D176" s="250" t="s">
        <v>122</v>
      </c>
      <c r="E176" s="251" t="s">
        <v>308</v>
      </c>
      <c r="F176" s="252" t="s">
        <v>309</v>
      </c>
      <c r="G176" s="252"/>
      <c r="H176" s="252"/>
      <c r="I176" s="252"/>
      <c r="J176" s="253" t="s">
        <v>125</v>
      </c>
      <c r="K176" s="254">
        <v>6</v>
      </c>
      <c r="L176" s="299"/>
      <c r="M176" s="299"/>
      <c r="N176" s="255">
        <f t="shared" si="20"/>
        <v>0</v>
      </c>
      <c r="O176" s="255"/>
      <c r="P176" s="255"/>
      <c r="Q176" s="255"/>
      <c r="R176" s="156"/>
      <c r="T176" s="256" t="s">
        <v>5</v>
      </c>
      <c r="U176" s="257" t="s">
        <v>35</v>
      </c>
      <c r="V176" s="258">
        <v>0</v>
      </c>
      <c r="W176" s="258">
        <f t="shared" si="21"/>
        <v>0</v>
      </c>
      <c r="X176" s="258">
        <v>5.0000000000000001E-4</v>
      </c>
      <c r="Y176" s="258">
        <f t="shared" si="22"/>
        <v>3.0000000000000001E-3</v>
      </c>
      <c r="Z176" s="258">
        <v>0</v>
      </c>
      <c r="AA176" s="259">
        <f t="shared" si="23"/>
        <v>0</v>
      </c>
      <c r="AR176" s="137" t="s">
        <v>126</v>
      </c>
      <c r="AT176" s="137" t="s">
        <v>122</v>
      </c>
      <c r="AU176" s="137" t="s">
        <v>89</v>
      </c>
      <c r="AY176" s="137" t="s">
        <v>121</v>
      </c>
      <c r="BE176" s="260">
        <f t="shared" si="24"/>
        <v>0</v>
      </c>
      <c r="BF176" s="260">
        <f t="shared" si="25"/>
        <v>0</v>
      </c>
      <c r="BG176" s="260">
        <f t="shared" si="26"/>
        <v>0</v>
      </c>
      <c r="BH176" s="260">
        <f t="shared" si="27"/>
        <v>0</v>
      </c>
      <c r="BI176" s="260">
        <f t="shared" si="28"/>
        <v>0</v>
      </c>
      <c r="BJ176" s="137" t="s">
        <v>78</v>
      </c>
      <c r="BK176" s="260">
        <f t="shared" si="29"/>
        <v>0</v>
      </c>
      <c r="BL176" s="137" t="s">
        <v>126</v>
      </c>
      <c r="BM176" s="137" t="s">
        <v>310</v>
      </c>
    </row>
    <row r="177" spans="2:65" s="150" customFormat="1" ht="25.5" customHeight="1" x14ac:dyDescent="0.3">
      <c r="B177" s="151"/>
      <c r="C177" s="250" t="s">
        <v>311</v>
      </c>
      <c r="D177" s="250" t="s">
        <v>122</v>
      </c>
      <c r="E177" s="251" t="s">
        <v>312</v>
      </c>
      <c r="F177" s="252" t="s">
        <v>313</v>
      </c>
      <c r="G177" s="252"/>
      <c r="H177" s="252"/>
      <c r="I177" s="252"/>
      <c r="J177" s="253" t="s">
        <v>125</v>
      </c>
      <c r="K177" s="254">
        <v>2</v>
      </c>
      <c r="L177" s="299"/>
      <c r="M177" s="299"/>
      <c r="N177" s="255">
        <f t="shared" si="20"/>
        <v>0</v>
      </c>
      <c r="O177" s="255"/>
      <c r="P177" s="255"/>
      <c r="Q177" s="255"/>
      <c r="R177" s="156"/>
      <c r="T177" s="256" t="s">
        <v>5</v>
      </c>
      <c r="U177" s="257" t="s">
        <v>35</v>
      </c>
      <c r="V177" s="258">
        <v>0</v>
      </c>
      <c r="W177" s="258">
        <f t="shared" si="21"/>
        <v>0</v>
      </c>
      <c r="X177" s="258">
        <v>6.9999999999999999E-4</v>
      </c>
      <c r="Y177" s="258">
        <f t="shared" si="22"/>
        <v>1.4E-3</v>
      </c>
      <c r="Z177" s="258">
        <v>0</v>
      </c>
      <c r="AA177" s="259">
        <f t="shared" si="23"/>
        <v>0</v>
      </c>
      <c r="AR177" s="137" t="s">
        <v>126</v>
      </c>
      <c r="AT177" s="137" t="s">
        <v>122</v>
      </c>
      <c r="AU177" s="137" t="s">
        <v>89</v>
      </c>
      <c r="AY177" s="137" t="s">
        <v>121</v>
      </c>
      <c r="BE177" s="260">
        <f t="shared" si="24"/>
        <v>0</v>
      </c>
      <c r="BF177" s="260">
        <f t="shared" si="25"/>
        <v>0</v>
      </c>
      <c r="BG177" s="260">
        <f t="shared" si="26"/>
        <v>0</v>
      </c>
      <c r="BH177" s="260">
        <f t="shared" si="27"/>
        <v>0</v>
      </c>
      <c r="BI177" s="260">
        <f t="shared" si="28"/>
        <v>0</v>
      </c>
      <c r="BJ177" s="137" t="s">
        <v>78</v>
      </c>
      <c r="BK177" s="260">
        <f t="shared" si="29"/>
        <v>0</v>
      </c>
      <c r="BL177" s="137" t="s">
        <v>126</v>
      </c>
      <c r="BM177" s="137" t="s">
        <v>314</v>
      </c>
    </row>
    <row r="178" spans="2:65" s="150" customFormat="1" ht="25.5" customHeight="1" x14ac:dyDescent="0.3">
      <c r="B178" s="151"/>
      <c r="C178" s="250" t="s">
        <v>226</v>
      </c>
      <c r="D178" s="250" t="s">
        <v>122</v>
      </c>
      <c r="E178" s="251" t="s">
        <v>315</v>
      </c>
      <c r="F178" s="252" t="s">
        <v>316</v>
      </c>
      <c r="G178" s="252"/>
      <c r="H178" s="252"/>
      <c r="I178" s="252"/>
      <c r="J178" s="253" t="s">
        <v>125</v>
      </c>
      <c r="K178" s="254">
        <v>4</v>
      </c>
      <c r="L178" s="299"/>
      <c r="M178" s="299"/>
      <c r="N178" s="255">
        <f t="shared" si="20"/>
        <v>0</v>
      </c>
      <c r="O178" s="255"/>
      <c r="P178" s="255"/>
      <c r="Q178" s="255"/>
      <c r="R178" s="156"/>
      <c r="T178" s="256" t="s">
        <v>5</v>
      </c>
      <c r="U178" s="257" t="s">
        <v>35</v>
      </c>
      <c r="V178" s="258">
        <v>0</v>
      </c>
      <c r="W178" s="258">
        <f t="shared" si="21"/>
        <v>0</v>
      </c>
      <c r="X178" s="258">
        <v>0</v>
      </c>
      <c r="Y178" s="258">
        <f t="shared" si="22"/>
        <v>0</v>
      </c>
      <c r="Z178" s="258">
        <v>0</v>
      </c>
      <c r="AA178" s="259">
        <f t="shared" si="23"/>
        <v>0</v>
      </c>
      <c r="AR178" s="137" t="s">
        <v>126</v>
      </c>
      <c r="AT178" s="137" t="s">
        <v>122</v>
      </c>
      <c r="AU178" s="137" t="s">
        <v>89</v>
      </c>
      <c r="AY178" s="137" t="s">
        <v>121</v>
      </c>
      <c r="BE178" s="260">
        <f t="shared" si="24"/>
        <v>0</v>
      </c>
      <c r="BF178" s="260">
        <f t="shared" si="25"/>
        <v>0</v>
      </c>
      <c r="BG178" s="260">
        <f t="shared" si="26"/>
        <v>0</v>
      </c>
      <c r="BH178" s="260">
        <f t="shared" si="27"/>
        <v>0</v>
      </c>
      <c r="BI178" s="260">
        <f t="shared" si="28"/>
        <v>0</v>
      </c>
      <c r="BJ178" s="137" t="s">
        <v>78</v>
      </c>
      <c r="BK178" s="260">
        <f t="shared" si="29"/>
        <v>0</v>
      </c>
      <c r="BL178" s="137" t="s">
        <v>126</v>
      </c>
      <c r="BM178" s="137" t="s">
        <v>317</v>
      </c>
    </row>
    <row r="179" spans="2:65" s="150" customFormat="1" ht="25.5" customHeight="1" x14ac:dyDescent="0.3">
      <c r="B179" s="151"/>
      <c r="C179" s="250" t="s">
        <v>318</v>
      </c>
      <c r="D179" s="250" t="s">
        <v>122</v>
      </c>
      <c r="E179" s="251" t="s">
        <v>319</v>
      </c>
      <c r="F179" s="252" t="s">
        <v>320</v>
      </c>
      <c r="G179" s="252"/>
      <c r="H179" s="252"/>
      <c r="I179" s="252"/>
      <c r="J179" s="253" t="s">
        <v>125</v>
      </c>
      <c r="K179" s="254">
        <v>6</v>
      </c>
      <c r="L179" s="299"/>
      <c r="M179" s="299"/>
      <c r="N179" s="255">
        <f t="shared" si="20"/>
        <v>0</v>
      </c>
      <c r="O179" s="255"/>
      <c r="P179" s="255"/>
      <c r="Q179" s="255"/>
      <c r="R179" s="156"/>
      <c r="T179" s="256" t="s">
        <v>5</v>
      </c>
      <c r="U179" s="257" t="s">
        <v>35</v>
      </c>
      <c r="V179" s="258">
        <v>0</v>
      </c>
      <c r="W179" s="258">
        <f t="shared" si="21"/>
        <v>0</v>
      </c>
      <c r="X179" s="258">
        <v>0</v>
      </c>
      <c r="Y179" s="258">
        <f t="shared" si="22"/>
        <v>0</v>
      </c>
      <c r="Z179" s="258">
        <v>0</v>
      </c>
      <c r="AA179" s="259">
        <f t="shared" si="23"/>
        <v>0</v>
      </c>
      <c r="AR179" s="137" t="s">
        <v>126</v>
      </c>
      <c r="AT179" s="137" t="s">
        <v>122</v>
      </c>
      <c r="AU179" s="137" t="s">
        <v>89</v>
      </c>
      <c r="AY179" s="137" t="s">
        <v>121</v>
      </c>
      <c r="BE179" s="260">
        <f t="shared" si="24"/>
        <v>0</v>
      </c>
      <c r="BF179" s="260">
        <f t="shared" si="25"/>
        <v>0</v>
      </c>
      <c r="BG179" s="260">
        <f t="shared" si="26"/>
        <v>0</v>
      </c>
      <c r="BH179" s="260">
        <f t="shared" si="27"/>
        <v>0</v>
      </c>
      <c r="BI179" s="260">
        <f t="shared" si="28"/>
        <v>0</v>
      </c>
      <c r="BJ179" s="137" t="s">
        <v>78</v>
      </c>
      <c r="BK179" s="260">
        <f t="shared" si="29"/>
        <v>0</v>
      </c>
      <c r="BL179" s="137" t="s">
        <v>126</v>
      </c>
      <c r="BM179" s="137" t="s">
        <v>321</v>
      </c>
    </row>
    <row r="180" spans="2:65" s="150" customFormat="1" ht="25.5" customHeight="1" x14ac:dyDescent="0.3">
      <c r="B180" s="151"/>
      <c r="C180" s="250" t="s">
        <v>229</v>
      </c>
      <c r="D180" s="250" t="s">
        <v>122</v>
      </c>
      <c r="E180" s="251" t="s">
        <v>322</v>
      </c>
      <c r="F180" s="252" t="s">
        <v>323</v>
      </c>
      <c r="G180" s="252"/>
      <c r="H180" s="252"/>
      <c r="I180" s="252"/>
      <c r="J180" s="253" t="s">
        <v>125</v>
      </c>
      <c r="K180" s="254">
        <v>2</v>
      </c>
      <c r="L180" s="299"/>
      <c r="M180" s="299"/>
      <c r="N180" s="255">
        <f t="shared" si="20"/>
        <v>0</v>
      </c>
      <c r="O180" s="255"/>
      <c r="P180" s="255"/>
      <c r="Q180" s="255"/>
      <c r="R180" s="156"/>
      <c r="T180" s="256" t="s">
        <v>5</v>
      </c>
      <c r="U180" s="257" t="s">
        <v>35</v>
      </c>
      <c r="V180" s="258">
        <v>0</v>
      </c>
      <c r="W180" s="258">
        <f t="shared" si="21"/>
        <v>0</v>
      </c>
      <c r="X180" s="258">
        <v>0</v>
      </c>
      <c r="Y180" s="258">
        <f t="shared" si="22"/>
        <v>0</v>
      </c>
      <c r="Z180" s="258">
        <v>0</v>
      </c>
      <c r="AA180" s="259">
        <f t="shared" si="23"/>
        <v>0</v>
      </c>
      <c r="AR180" s="137" t="s">
        <v>126</v>
      </c>
      <c r="AT180" s="137" t="s">
        <v>122</v>
      </c>
      <c r="AU180" s="137" t="s">
        <v>89</v>
      </c>
      <c r="AY180" s="137" t="s">
        <v>121</v>
      </c>
      <c r="BE180" s="260">
        <f t="shared" si="24"/>
        <v>0</v>
      </c>
      <c r="BF180" s="260">
        <f t="shared" si="25"/>
        <v>0</v>
      </c>
      <c r="BG180" s="260">
        <f t="shared" si="26"/>
        <v>0</v>
      </c>
      <c r="BH180" s="260">
        <f t="shared" si="27"/>
        <v>0</v>
      </c>
      <c r="BI180" s="260">
        <f t="shared" si="28"/>
        <v>0</v>
      </c>
      <c r="BJ180" s="137" t="s">
        <v>78</v>
      </c>
      <c r="BK180" s="260">
        <f t="shared" si="29"/>
        <v>0</v>
      </c>
      <c r="BL180" s="137" t="s">
        <v>126</v>
      </c>
      <c r="BM180" s="137" t="s">
        <v>324</v>
      </c>
    </row>
    <row r="181" spans="2:65" s="150" customFormat="1" ht="25.5" customHeight="1" x14ac:dyDescent="0.3">
      <c r="B181" s="151"/>
      <c r="C181" s="250" t="s">
        <v>325</v>
      </c>
      <c r="D181" s="250" t="s">
        <v>122</v>
      </c>
      <c r="E181" s="251" t="s">
        <v>326</v>
      </c>
      <c r="F181" s="252" t="s">
        <v>327</v>
      </c>
      <c r="G181" s="252"/>
      <c r="H181" s="252"/>
      <c r="I181" s="252"/>
      <c r="J181" s="253" t="s">
        <v>129</v>
      </c>
      <c r="K181" s="254">
        <v>122.6</v>
      </c>
      <c r="L181" s="299"/>
      <c r="M181" s="299"/>
      <c r="N181" s="255">
        <f t="shared" si="20"/>
        <v>0</v>
      </c>
      <c r="O181" s="255"/>
      <c r="P181" s="255"/>
      <c r="Q181" s="255"/>
      <c r="R181" s="156"/>
      <c r="T181" s="256" t="s">
        <v>5</v>
      </c>
      <c r="U181" s="257" t="s">
        <v>35</v>
      </c>
      <c r="V181" s="258">
        <v>0</v>
      </c>
      <c r="W181" s="258">
        <f t="shared" si="21"/>
        <v>0</v>
      </c>
      <c r="X181" s="258">
        <v>0</v>
      </c>
      <c r="Y181" s="258">
        <f t="shared" si="22"/>
        <v>0</v>
      </c>
      <c r="Z181" s="258">
        <v>0</v>
      </c>
      <c r="AA181" s="259">
        <f t="shared" si="23"/>
        <v>0</v>
      </c>
      <c r="AR181" s="137" t="s">
        <v>126</v>
      </c>
      <c r="AT181" s="137" t="s">
        <v>122</v>
      </c>
      <c r="AU181" s="137" t="s">
        <v>89</v>
      </c>
      <c r="AY181" s="137" t="s">
        <v>121</v>
      </c>
      <c r="BE181" s="260">
        <f t="shared" si="24"/>
        <v>0</v>
      </c>
      <c r="BF181" s="260">
        <f t="shared" si="25"/>
        <v>0</v>
      </c>
      <c r="BG181" s="260">
        <f t="shared" si="26"/>
        <v>0</v>
      </c>
      <c r="BH181" s="260">
        <f t="shared" si="27"/>
        <v>0</v>
      </c>
      <c r="BI181" s="260">
        <f t="shared" si="28"/>
        <v>0</v>
      </c>
      <c r="BJ181" s="137" t="s">
        <v>78</v>
      </c>
      <c r="BK181" s="260">
        <f t="shared" si="29"/>
        <v>0</v>
      </c>
      <c r="BL181" s="137" t="s">
        <v>126</v>
      </c>
      <c r="BM181" s="137" t="s">
        <v>328</v>
      </c>
    </row>
    <row r="182" spans="2:65" s="150" customFormat="1" ht="25.5" customHeight="1" x14ac:dyDescent="0.3">
      <c r="B182" s="151"/>
      <c r="C182" s="250" t="s">
        <v>329</v>
      </c>
      <c r="D182" s="250" t="s">
        <v>122</v>
      </c>
      <c r="E182" s="251" t="s">
        <v>330</v>
      </c>
      <c r="F182" s="252" t="s">
        <v>331</v>
      </c>
      <c r="G182" s="252"/>
      <c r="H182" s="252"/>
      <c r="I182" s="252"/>
      <c r="J182" s="253" t="s">
        <v>129</v>
      </c>
      <c r="K182" s="254">
        <v>122.6</v>
      </c>
      <c r="L182" s="299"/>
      <c r="M182" s="299"/>
      <c r="N182" s="255">
        <f t="shared" si="20"/>
        <v>0</v>
      </c>
      <c r="O182" s="255"/>
      <c r="P182" s="255"/>
      <c r="Q182" s="255"/>
      <c r="R182" s="156"/>
      <c r="T182" s="256" t="s">
        <v>5</v>
      </c>
      <c r="U182" s="257" t="s">
        <v>35</v>
      </c>
      <c r="V182" s="258">
        <v>0</v>
      </c>
      <c r="W182" s="258">
        <f t="shared" si="21"/>
        <v>0</v>
      </c>
      <c r="X182" s="258">
        <v>0</v>
      </c>
      <c r="Y182" s="258">
        <f t="shared" si="22"/>
        <v>0</v>
      </c>
      <c r="Z182" s="258">
        <v>0</v>
      </c>
      <c r="AA182" s="259">
        <f t="shared" si="23"/>
        <v>0</v>
      </c>
      <c r="AR182" s="137" t="s">
        <v>126</v>
      </c>
      <c r="AT182" s="137" t="s">
        <v>122</v>
      </c>
      <c r="AU182" s="137" t="s">
        <v>89</v>
      </c>
      <c r="AY182" s="137" t="s">
        <v>121</v>
      </c>
      <c r="BE182" s="260">
        <f t="shared" si="24"/>
        <v>0</v>
      </c>
      <c r="BF182" s="260">
        <f t="shared" si="25"/>
        <v>0</v>
      </c>
      <c r="BG182" s="260">
        <f t="shared" si="26"/>
        <v>0</v>
      </c>
      <c r="BH182" s="260">
        <f t="shared" si="27"/>
        <v>0</v>
      </c>
      <c r="BI182" s="260">
        <f t="shared" si="28"/>
        <v>0</v>
      </c>
      <c r="BJ182" s="137" t="s">
        <v>78</v>
      </c>
      <c r="BK182" s="260">
        <f t="shared" si="29"/>
        <v>0</v>
      </c>
      <c r="BL182" s="137" t="s">
        <v>126</v>
      </c>
      <c r="BM182" s="137" t="s">
        <v>332</v>
      </c>
    </row>
    <row r="183" spans="2:65" s="150" customFormat="1" ht="38.25" customHeight="1" x14ac:dyDescent="0.3">
      <c r="B183" s="151"/>
      <c r="C183" s="250" t="s">
        <v>333</v>
      </c>
      <c r="D183" s="250" t="s">
        <v>122</v>
      </c>
      <c r="E183" s="251" t="s">
        <v>334</v>
      </c>
      <c r="F183" s="252" t="s">
        <v>335</v>
      </c>
      <c r="G183" s="252"/>
      <c r="H183" s="252"/>
      <c r="I183" s="252"/>
      <c r="J183" s="253" t="s">
        <v>221</v>
      </c>
      <c r="K183" s="254">
        <v>0.70499999999999996</v>
      </c>
      <c r="L183" s="299"/>
      <c r="M183" s="299"/>
      <c r="N183" s="255">
        <f t="shared" si="20"/>
        <v>0</v>
      </c>
      <c r="O183" s="255"/>
      <c r="P183" s="255"/>
      <c r="Q183" s="255"/>
      <c r="R183" s="156"/>
      <c r="T183" s="256" t="s">
        <v>5</v>
      </c>
      <c r="U183" s="257" t="s">
        <v>35</v>
      </c>
      <c r="V183" s="258">
        <v>0</v>
      </c>
      <c r="W183" s="258">
        <f t="shared" si="21"/>
        <v>0</v>
      </c>
      <c r="X183" s="258">
        <v>0</v>
      </c>
      <c r="Y183" s="258">
        <f t="shared" si="22"/>
        <v>0</v>
      </c>
      <c r="Z183" s="258">
        <v>0</v>
      </c>
      <c r="AA183" s="259">
        <f t="shared" si="23"/>
        <v>0</v>
      </c>
      <c r="AR183" s="137" t="s">
        <v>126</v>
      </c>
      <c r="AT183" s="137" t="s">
        <v>122</v>
      </c>
      <c r="AU183" s="137" t="s">
        <v>89</v>
      </c>
      <c r="AY183" s="137" t="s">
        <v>121</v>
      </c>
      <c r="BE183" s="260">
        <f t="shared" si="24"/>
        <v>0</v>
      </c>
      <c r="BF183" s="260">
        <f t="shared" si="25"/>
        <v>0</v>
      </c>
      <c r="BG183" s="260">
        <f t="shared" si="26"/>
        <v>0</v>
      </c>
      <c r="BH183" s="260">
        <f t="shared" si="27"/>
        <v>0</v>
      </c>
      <c r="BI183" s="260">
        <f t="shared" si="28"/>
        <v>0</v>
      </c>
      <c r="BJ183" s="137" t="s">
        <v>78</v>
      </c>
      <c r="BK183" s="260">
        <f t="shared" si="29"/>
        <v>0</v>
      </c>
      <c r="BL183" s="137" t="s">
        <v>126</v>
      </c>
      <c r="BM183" s="137" t="s">
        <v>336</v>
      </c>
    </row>
    <row r="184" spans="2:65" s="150" customFormat="1" ht="25.5" customHeight="1" x14ac:dyDescent="0.3">
      <c r="B184" s="151"/>
      <c r="C184" s="250" t="s">
        <v>337</v>
      </c>
      <c r="D184" s="250" t="s">
        <v>122</v>
      </c>
      <c r="E184" s="251" t="s">
        <v>338</v>
      </c>
      <c r="F184" s="252" t="s">
        <v>339</v>
      </c>
      <c r="G184" s="252"/>
      <c r="H184" s="252"/>
      <c r="I184" s="252"/>
      <c r="J184" s="253" t="s">
        <v>233</v>
      </c>
      <c r="K184" s="254">
        <v>1021.862</v>
      </c>
      <c r="L184" s="299"/>
      <c r="M184" s="299"/>
      <c r="N184" s="255">
        <f t="shared" si="20"/>
        <v>0</v>
      </c>
      <c r="O184" s="255"/>
      <c r="P184" s="255"/>
      <c r="Q184" s="255"/>
      <c r="R184" s="156"/>
      <c r="T184" s="256" t="s">
        <v>5</v>
      </c>
      <c r="U184" s="257" t="s">
        <v>35</v>
      </c>
      <c r="V184" s="258">
        <v>0</v>
      </c>
      <c r="W184" s="258">
        <f t="shared" si="21"/>
        <v>0</v>
      </c>
      <c r="X184" s="258">
        <v>0</v>
      </c>
      <c r="Y184" s="258">
        <f t="shared" si="22"/>
        <v>0</v>
      </c>
      <c r="Z184" s="258">
        <v>0</v>
      </c>
      <c r="AA184" s="259">
        <f t="shared" si="23"/>
        <v>0</v>
      </c>
      <c r="AR184" s="137" t="s">
        <v>150</v>
      </c>
      <c r="AT184" s="137" t="s">
        <v>122</v>
      </c>
      <c r="AU184" s="137" t="s">
        <v>89</v>
      </c>
      <c r="AY184" s="137" t="s">
        <v>121</v>
      </c>
      <c r="BE184" s="260">
        <f t="shared" si="24"/>
        <v>0</v>
      </c>
      <c r="BF184" s="260">
        <f t="shared" si="25"/>
        <v>0</v>
      </c>
      <c r="BG184" s="260">
        <f t="shared" si="26"/>
        <v>0</v>
      </c>
      <c r="BH184" s="260">
        <f t="shared" si="27"/>
        <v>0</v>
      </c>
      <c r="BI184" s="260">
        <f t="shared" si="28"/>
        <v>0</v>
      </c>
      <c r="BJ184" s="137" t="s">
        <v>78</v>
      </c>
      <c r="BK184" s="260">
        <f t="shared" si="29"/>
        <v>0</v>
      </c>
      <c r="BL184" s="137" t="s">
        <v>150</v>
      </c>
      <c r="BM184" s="137" t="s">
        <v>340</v>
      </c>
    </row>
    <row r="185" spans="2:65" s="150" customFormat="1" ht="25.5" customHeight="1" x14ac:dyDescent="0.3">
      <c r="B185" s="151"/>
      <c r="C185" s="250" t="s">
        <v>341</v>
      </c>
      <c r="D185" s="250" t="s">
        <v>122</v>
      </c>
      <c r="E185" s="251" t="s">
        <v>342</v>
      </c>
      <c r="F185" s="252" t="s">
        <v>343</v>
      </c>
      <c r="G185" s="252"/>
      <c r="H185" s="252"/>
      <c r="I185" s="252"/>
      <c r="J185" s="253" t="s">
        <v>233</v>
      </c>
      <c r="K185" s="254">
        <v>1021.862</v>
      </c>
      <c r="L185" s="299"/>
      <c r="M185" s="299"/>
      <c r="N185" s="255">
        <f t="shared" si="20"/>
        <v>0</v>
      </c>
      <c r="O185" s="255"/>
      <c r="P185" s="255"/>
      <c r="Q185" s="255"/>
      <c r="R185" s="156"/>
      <c r="T185" s="256" t="s">
        <v>5</v>
      </c>
      <c r="U185" s="257" t="s">
        <v>35</v>
      </c>
      <c r="V185" s="258">
        <v>0</v>
      </c>
      <c r="W185" s="258">
        <f t="shared" si="21"/>
        <v>0</v>
      </c>
      <c r="X185" s="258">
        <v>0.70199999999999996</v>
      </c>
      <c r="Y185" s="258">
        <f t="shared" si="22"/>
        <v>717.34712399999989</v>
      </c>
      <c r="Z185" s="258">
        <v>0</v>
      </c>
      <c r="AA185" s="259">
        <f t="shared" si="23"/>
        <v>0</v>
      </c>
      <c r="AR185" s="137" t="s">
        <v>126</v>
      </c>
      <c r="AT185" s="137" t="s">
        <v>122</v>
      </c>
      <c r="AU185" s="137" t="s">
        <v>89</v>
      </c>
      <c r="AY185" s="137" t="s">
        <v>121</v>
      </c>
      <c r="BE185" s="260">
        <f t="shared" si="24"/>
        <v>0</v>
      </c>
      <c r="BF185" s="260">
        <f t="shared" si="25"/>
        <v>0</v>
      </c>
      <c r="BG185" s="260">
        <f t="shared" si="26"/>
        <v>0</v>
      </c>
      <c r="BH185" s="260">
        <f t="shared" si="27"/>
        <v>0</v>
      </c>
      <c r="BI185" s="260">
        <f t="shared" si="28"/>
        <v>0</v>
      </c>
      <c r="BJ185" s="137" t="s">
        <v>78</v>
      </c>
      <c r="BK185" s="260">
        <f t="shared" si="29"/>
        <v>0</v>
      </c>
      <c r="BL185" s="137" t="s">
        <v>126</v>
      </c>
      <c r="BM185" s="137" t="s">
        <v>344</v>
      </c>
    </row>
    <row r="186" spans="2:65" s="240" customFormat="1" ht="29.85" customHeight="1" x14ac:dyDescent="0.35">
      <c r="B186" s="235"/>
      <c r="C186" s="236"/>
      <c r="D186" s="247" t="s">
        <v>102</v>
      </c>
      <c r="E186" s="247"/>
      <c r="F186" s="247"/>
      <c r="G186" s="247"/>
      <c r="H186" s="247"/>
      <c r="I186" s="247"/>
      <c r="J186" s="247"/>
      <c r="K186" s="247"/>
      <c r="L186" s="247"/>
      <c r="M186" s="247"/>
      <c r="N186" s="283">
        <f>BK186</f>
        <v>0</v>
      </c>
      <c r="O186" s="284"/>
      <c r="P186" s="284"/>
      <c r="Q186" s="284"/>
      <c r="R186" s="239"/>
      <c r="T186" s="241"/>
      <c r="U186" s="236"/>
      <c r="V186" s="236"/>
      <c r="W186" s="242">
        <f>W187+SUM(W188:W244)</f>
        <v>2.54</v>
      </c>
      <c r="X186" s="236"/>
      <c r="Y186" s="242">
        <f>Y187+SUM(Y188:Y244)</f>
        <v>0.82078000000000007</v>
      </c>
      <c r="Z186" s="236"/>
      <c r="AA186" s="243">
        <f>AA187+SUM(AA188:AA244)</f>
        <v>0</v>
      </c>
      <c r="AR186" s="244" t="s">
        <v>78</v>
      </c>
      <c r="AT186" s="245" t="s">
        <v>69</v>
      </c>
      <c r="AU186" s="245" t="s">
        <v>78</v>
      </c>
      <c r="AY186" s="244" t="s">
        <v>121</v>
      </c>
      <c r="BK186" s="246">
        <f>BK187+SUM(BK188:BK244)</f>
        <v>0</v>
      </c>
    </row>
    <row r="187" spans="2:65" s="150" customFormat="1" ht="16.5" customHeight="1" x14ac:dyDescent="0.3">
      <c r="B187" s="151"/>
      <c r="C187" s="250" t="s">
        <v>242</v>
      </c>
      <c r="D187" s="250" t="s">
        <v>122</v>
      </c>
      <c r="E187" s="251" t="s">
        <v>345</v>
      </c>
      <c r="F187" s="252" t="s">
        <v>346</v>
      </c>
      <c r="G187" s="252"/>
      <c r="H187" s="252"/>
      <c r="I187" s="252"/>
      <c r="J187" s="253" t="s">
        <v>302</v>
      </c>
      <c r="K187" s="254">
        <v>11</v>
      </c>
      <c r="L187" s="299"/>
      <c r="M187" s="299"/>
      <c r="N187" s="255">
        <f t="shared" ref="N187:N218" si="30">ROUND(L187*K187,2)</f>
        <v>0</v>
      </c>
      <c r="O187" s="255"/>
      <c r="P187" s="255"/>
      <c r="Q187" s="255"/>
      <c r="R187" s="156"/>
      <c r="T187" s="256" t="s">
        <v>5</v>
      </c>
      <c r="U187" s="257" t="s">
        <v>35</v>
      </c>
      <c r="V187" s="258">
        <v>0</v>
      </c>
      <c r="W187" s="258">
        <f t="shared" ref="W187:W218" si="31">V187*K187</f>
        <v>0</v>
      </c>
      <c r="X187" s="258">
        <v>0</v>
      </c>
      <c r="Y187" s="258">
        <f t="shared" ref="Y187:Y218" si="32">X187*K187</f>
        <v>0</v>
      </c>
      <c r="Z187" s="258">
        <v>0</v>
      </c>
      <c r="AA187" s="259">
        <f t="shared" ref="AA187:AA218" si="33">Z187*K187</f>
        <v>0</v>
      </c>
      <c r="AR187" s="137" t="s">
        <v>126</v>
      </c>
      <c r="AT187" s="137" t="s">
        <v>122</v>
      </c>
      <c r="AU187" s="137" t="s">
        <v>89</v>
      </c>
      <c r="AY187" s="137" t="s">
        <v>121</v>
      </c>
      <c r="BE187" s="260">
        <f t="shared" ref="BE187:BE218" si="34">IF(U187="základní",N187,0)</f>
        <v>0</v>
      </c>
      <c r="BF187" s="260">
        <f t="shared" ref="BF187:BF218" si="35">IF(U187="snížená",N187,0)</f>
        <v>0</v>
      </c>
      <c r="BG187" s="260">
        <f t="shared" ref="BG187:BG218" si="36">IF(U187="zákl. přenesená",N187,0)</f>
        <v>0</v>
      </c>
      <c r="BH187" s="260">
        <f t="shared" ref="BH187:BH218" si="37">IF(U187="sníž. přenesená",N187,0)</f>
        <v>0</v>
      </c>
      <c r="BI187" s="260">
        <f t="shared" ref="BI187:BI218" si="38">IF(U187="nulová",N187,0)</f>
        <v>0</v>
      </c>
      <c r="BJ187" s="137" t="s">
        <v>78</v>
      </c>
      <c r="BK187" s="260">
        <f t="shared" ref="BK187:BK218" si="39">ROUND(L187*K187,2)</f>
        <v>0</v>
      </c>
      <c r="BL187" s="137" t="s">
        <v>126</v>
      </c>
      <c r="BM187" s="137" t="s">
        <v>347</v>
      </c>
    </row>
    <row r="188" spans="2:65" s="150" customFormat="1" ht="25.5" customHeight="1" x14ac:dyDescent="0.3">
      <c r="B188" s="151"/>
      <c r="C188" s="250" t="s">
        <v>348</v>
      </c>
      <c r="D188" s="250" t="s">
        <v>122</v>
      </c>
      <c r="E188" s="251" t="s">
        <v>349</v>
      </c>
      <c r="F188" s="252" t="s">
        <v>350</v>
      </c>
      <c r="G188" s="252"/>
      <c r="H188" s="252"/>
      <c r="I188" s="252"/>
      <c r="J188" s="253" t="s">
        <v>302</v>
      </c>
      <c r="K188" s="254">
        <v>1</v>
      </c>
      <c r="L188" s="299"/>
      <c r="M188" s="299"/>
      <c r="N188" s="255">
        <f t="shared" si="30"/>
        <v>0</v>
      </c>
      <c r="O188" s="255"/>
      <c r="P188" s="255"/>
      <c r="Q188" s="255"/>
      <c r="R188" s="156"/>
      <c r="T188" s="256" t="s">
        <v>5</v>
      </c>
      <c r="U188" s="257" t="s">
        <v>35</v>
      </c>
      <c r="V188" s="258">
        <v>0</v>
      </c>
      <c r="W188" s="258">
        <f t="shared" si="31"/>
        <v>0</v>
      </c>
      <c r="X188" s="258">
        <v>3.82E-3</v>
      </c>
      <c r="Y188" s="258">
        <f t="shared" si="32"/>
        <v>3.82E-3</v>
      </c>
      <c r="Z188" s="258">
        <v>0</v>
      </c>
      <c r="AA188" s="259">
        <f t="shared" si="33"/>
        <v>0</v>
      </c>
      <c r="AR188" s="137" t="s">
        <v>126</v>
      </c>
      <c r="AT188" s="137" t="s">
        <v>122</v>
      </c>
      <c r="AU188" s="137" t="s">
        <v>89</v>
      </c>
      <c r="AY188" s="137" t="s">
        <v>121</v>
      </c>
      <c r="BE188" s="260">
        <f t="shared" si="34"/>
        <v>0</v>
      </c>
      <c r="BF188" s="260">
        <f t="shared" si="35"/>
        <v>0</v>
      </c>
      <c r="BG188" s="260">
        <f t="shared" si="36"/>
        <v>0</v>
      </c>
      <c r="BH188" s="260">
        <f t="shared" si="37"/>
        <v>0</v>
      </c>
      <c r="BI188" s="260">
        <f t="shared" si="38"/>
        <v>0</v>
      </c>
      <c r="BJ188" s="137" t="s">
        <v>78</v>
      </c>
      <c r="BK188" s="260">
        <f t="shared" si="39"/>
        <v>0</v>
      </c>
      <c r="BL188" s="137" t="s">
        <v>126</v>
      </c>
      <c r="BM188" s="137" t="s">
        <v>351</v>
      </c>
    </row>
    <row r="189" spans="2:65" s="150" customFormat="1" ht="16.5" customHeight="1" x14ac:dyDescent="0.3">
      <c r="B189" s="151"/>
      <c r="C189" s="250" t="s">
        <v>245</v>
      </c>
      <c r="D189" s="250" t="s">
        <v>122</v>
      </c>
      <c r="E189" s="251" t="s">
        <v>352</v>
      </c>
      <c r="F189" s="252" t="s">
        <v>353</v>
      </c>
      <c r="G189" s="252"/>
      <c r="H189" s="252"/>
      <c r="I189" s="252"/>
      <c r="J189" s="253" t="s">
        <v>125</v>
      </c>
      <c r="K189" s="254">
        <v>3</v>
      </c>
      <c r="L189" s="299"/>
      <c r="M189" s="299"/>
      <c r="N189" s="255">
        <f t="shared" si="30"/>
        <v>0</v>
      </c>
      <c r="O189" s="255"/>
      <c r="P189" s="255"/>
      <c r="Q189" s="255"/>
      <c r="R189" s="156"/>
      <c r="T189" s="256" t="s">
        <v>5</v>
      </c>
      <c r="U189" s="257" t="s">
        <v>35</v>
      </c>
      <c r="V189" s="258">
        <v>0</v>
      </c>
      <c r="W189" s="258">
        <f t="shared" si="31"/>
        <v>0</v>
      </c>
      <c r="X189" s="258">
        <v>0</v>
      </c>
      <c r="Y189" s="258">
        <f t="shared" si="32"/>
        <v>0</v>
      </c>
      <c r="Z189" s="258">
        <v>0</v>
      </c>
      <c r="AA189" s="259">
        <f t="shared" si="33"/>
        <v>0</v>
      </c>
      <c r="AR189" s="137" t="s">
        <v>126</v>
      </c>
      <c r="AT189" s="137" t="s">
        <v>122</v>
      </c>
      <c r="AU189" s="137" t="s">
        <v>89</v>
      </c>
      <c r="AY189" s="137" t="s">
        <v>121</v>
      </c>
      <c r="BE189" s="260">
        <f t="shared" si="34"/>
        <v>0</v>
      </c>
      <c r="BF189" s="260">
        <f t="shared" si="35"/>
        <v>0</v>
      </c>
      <c r="BG189" s="260">
        <f t="shared" si="36"/>
        <v>0</v>
      </c>
      <c r="BH189" s="260">
        <f t="shared" si="37"/>
        <v>0</v>
      </c>
      <c r="BI189" s="260">
        <f t="shared" si="38"/>
        <v>0</v>
      </c>
      <c r="BJ189" s="137" t="s">
        <v>78</v>
      </c>
      <c r="BK189" s="260">
        <f t="shared" si="39"/>
        <v>0</v>
      </c>
      <c r="BL189" s="137" t="s">
        <v>126</v>
      </c>
      <c r="BM189" s="137" t="s">
        <v>354</v>
      </c>
    </row>
    <row r="190" spans="2:65" s="150" customFormat="1" ht="16.5" customHeight="1" x14ac:dyDescent="0.3">
      <c r="B190" s="151"/>
      <c r="C190" s="250" t="s">
        <v>355</v>
      </c>
      <c r="D190" s="250" t="s">
        <v>122</v>
      </c>
      <c r="E190" s="251" t="s">
        <v>356</v>
      </c>
      <c r="F190" s="252" t="s">
        <v>357</v>
      </c>
      <c r="G190" s="252"/>
      <c r="H190" s="252"/>
      <c r="I190" s="252"/>
      <c r="J190" s="253" t="s">
        <v>125</v>
      </c>
      <c r="K190" s="254">
        <v>3</v>
      </c>
      <c r="L190" s="299"/>
      <c r="M190" s="299"/>
      <c r="N190" s="255">
        <f t="shared" si="30"/>
        <v>0</v>
      </c>
      <c r="O190" s="255"/>
      <c r="P190" s="255"/>
      <c r="Q190" s="255"/>
      <c r="R190" s="156"/>
      <c r="T190" s="256" t="s">
        <v>5</v>
      </c>
      <c r="U190" s="257" t="s">
        <v>35</v>
      </c>
      <c r="V190" s="258">
        <v>0</v>
      </c>
      <c r="W190" s="258">
        <f t="shared" si="31"/>
        <v>0</v>
      </c>
      <c r="X190" s="258">
        <v>0</v>
      </c>
      <c r="Y190" s="258">
        <f t="shared" si="32"/>
        <v>0</v>
      </c>
      <c r="Z190" s="258">
        <v>0</v>
      </c>
      <c r="AA190" s="259">
        <f t="shared" si="33"/>
        <v>0</v>
      </c>
      <c r="AR190" s="137" t="s">
        <v>126</v>
      </c>
      <c r="AT190" s="137" t="s">
        <v>122</v>
      </c>
      <c r="AU190" s="137" t="s">
        <v>89</v>
      </c>
      <c r="AY190" s="137" t="s">
        <v>121</v>
      </c>
      <c r="BE190" s="260">
        <f t="shared" si="34"/>
        <v>0</v>
      </c>
      <c r="BF190" s="260">
        <f t="shared" si="35"/>
        <v>0</v>
      </c>
      <c r="BG190" s="260">
        <f t="shared" si="36"/>
        <v>0</v>
      </c>
      <c r="BH190" s="260">
        <f t="shared" si="37"/>
        <v>0</v>
      </c>
      <c r="BI190" s="260">
        <f t="shared" si="38"/>
        <v>0</v>
      </c>
      <c r="BJ190" s="137" t="s">
        <v>78</v>
      </c>
      <c r="BK190" s="260">
        <f t="shared" si="39"/>
        <v>0</v>
      </c>
      <c r="BL190" s="137" t="s">
        <v>126</v>
      </c>
      <c r="BM190" s="137" t="s">
        <v>162</v>
      </c>
    </row>
    <row r="191" spans="2:65" s="150" customFormat="1" ht="25.5" customHeight="1" x14ac:dyDescent="0.3">
      <c r="B191" s="151"/>
      <c r="C191" s="250" t="s">
        <v>249</v>
      </c>
      <c r="D191" s="250" t="s">
        <v>122</v>
      </c>
      <c r="E191" s="251" t="s">
        <v>358</v>
      </c>
      <c r="F191" s="252" t="s">
        <v>359</v>
      </c>
      <c r="G191" s="252"/>
      <c r="H191" s="252"/>
      <c r="I191" s="252"/>
      <c r="J191" s="253" t="s">
        <v>302</v>
      </c>
      <c r="K191" s="254">
        <v>8</v>
      </c>
      <c r="L191" s="299"/>
      <c r="M191" s="299"/>
      <c r="N191" s="255">
        <f t="shared" si="30"/>
        <v>0</v>
      </c>
      <c r="O191" s="255"/>
      <c r="P191" s="255"/>
      <c r="Q191" s="255"/>
      <c r="R191" s="156"/>
      <c r="T191" s="256" t="s">
        <v>5</v>
      </c>
      <c r="U191" s="257" t="s">
        <v>35</v>
      </c>
      <c r="V191" s="258">
        <v>0</v>
      </c>
      <c r="W191" s="258">
        <f t="shared" si="31"/>
        <v>0</v>
      </c>
      <c r="X191" s="258">
        <v>1.6920000000000001E-2</v>
      </c>
      <c r="Y191" s="258">
        <f t="shared" si="32"/>
        <v>0.13536000000000001</v>
      </c>
      <c r="Z191" s="258">
        <v>0</v>
      </c>
      <c r="AA191" s="259">
        <f t="shared" si="33"/>
        <v>0</v>
      </c>
      <c r="AR191" s="137" t="s">
        <v>126</v>
      </c>
      <c r="AT191" s="137" t="s">
        <v>122</v>
      </c>
      <c r="AU191" s="137" t="s">
        <v>89</v>
      </c>
      <c r="AY191" s="137" t="s">
        <v>121</v>
      </c>
      <c r="BE191" s="260">
        <f t="shared" si="34"/>
        <v>0</v>
      </c>
      <c r="BF191" s="260">
        <f t="shared" si="35"/>
        <v>0</v>
      </c>
      <c r="BG191" s="260">
        <f t="shared" si="36"/>
        <v>0</v>
      </c>
      <c r="BH191" s="260">
        <f t="shared" si="37"/>
        <v>0</v>
      </c>
      <c r="BI191" s="260">
        <f t="shared" si="38"/>
        <v>0</v>
      </c>
      <c r="BJ191" s="137" t="s">
        <v>78</v>
      </c>
      <c r="BK191" s="260">
        <f t="shared" si="39"/>
        <v>0</v>
      </c>
      <c r="BL191" s="137" t="s">
        <v>126</v>
      </c>
      <c r="BM191" s="137" t="s">
        <v>360</v>
      </c>
    </row>
    <row r="192" spans="2:65" s="150" customFormat="1" ht="25.5" customHeight="1" x14ac:dyDescent="0.3">
      <c r="B192" s="151"/>
      <c r="C192" s="250" t="s">
        <v>361</v>
      </c>
      <c r="D192" s="250" t="s">
        <v>122</v>
      </c>
      <c r="E192" s="251" t="s">
        <v>362</v>
      </c>
      <c r="F192" s="252" t="s">
        <v>363</v>
      </c>
      <c r="G192" s="252"/>
      <c r="H192" s="252"/>
      <c r="I192" s="252"/>
      <c r="J192" s="253" t="s">
        <v>302</v>
      </c>
      <c r="K192" s="254">
        <v>7</v>
      </c>
      <c r="L192" s="299"/>
      <c r="M192" s="299"/>
      <c r="N192" s="255">
        <f t="shared" si="30"/>
        <v>0</v>
      </c>
      <c r="O192" s="255"/>
      <c r="P192" s="255"/>
      <c r="Q192" s="255"/>
      <c r="R192" s="156"/>
      <c r="T192" s="256" t="s">
        <v>5</v>
      </c>
      <c r="U192" s="257" t="s">
        <v>35</v>
      </c>
      <c r="V192" s="258">
        <v>0</v>
      </c>
      <c r="W192" s="258">
        <f t="shared" si="31"/>
        <v>0</v>
      </c>
      <c r="X192" s="258">
        <v>0</v>
      </c>
      <c r="Y192" s="258">
        <f t="shared" si="32"/>
        <v>0</v>
      </c>
      <c r="Z192" s="258">
        <v>0</v>
      </c>
      <c r="AA192" s="259">
        <f t="shared" si="33"/>
        <v>0</v>
      </c>
      <c r="AR192" s="137" t="s">
        <v>126</v>
      </c>
      <c r="AT192" s="137" t="s">
        <v>122</v>
      </c>
      <c r="AU192" s="137" t="s">
        <v>89</v>
      </c>
      <c r="AY192" s="137" t="s">
        <v>121</v>
      </c>
      <c r="BE192" s="260">
        <f t="shared" si="34"/>
        <v>0</v>
      </c>
      <c r="BF192" s="260">
        <f t="shared" si="35"/>
        <v>0</v>
      </c>
      <c r="BG192" s="260">
        <f t="shared" si="36"/>
        <v>0</v>
      </c>
      <c r="BH192" s="260">
        <f t="shared" si="37"/>
        <v>0</v>
      </c>
      <c r="BI192" s="260">
        <f t="shared" si="38"/>
        <v>0</v>
      </c>
      <c r="BJ192" s="137" t="s">
        <v>78</v>
      </c>
      <c r="BK192" s="260">
        <f t="shared" si="39"/>
        <v>0</v>
      </c>
      <c r="BL192" s="137" t="s">
        <v>126</v>
      </c>
      <c r="BM192" s="137" t="s">
        <v>364</v>
      </c>
    </row>
    <row r="193" spans="2:65" s="150" customFormat="1" ht="25.5" customHeight="1" x14ac:dyDescent="0.3">
      <c r="B193" s="151"/>
      <c r="C193" s="250" t="s">
        <v>252</v>
      </c>
      <c r="D193" s="250" t="s">
        <v>122</v>
      </c>
      <c r="E193" s="251" t="s">
        <v>365</v>
      </c>
      <c r="F193" s="252" t="s">
        <v>366</v>
      </c>
      <c r="G193" s="252"/>
      <c r="H193" s="252"/>
      <c r="I193" s="252"/>
      <c r="J193" s="253" t="s">
        <v>302</v>
      </c>
      <c r="K193" s="254">
        <v>4</v>
      </c>
      <c r="L193" s="299"/>
      <c r="M193" s="299"/>
      <c r="N193" s="255">
        <f t="shared" si="30"/>
        <v>0</v>
      </c>
      <c r="O193" s="255"/>
      <c r="P193" s="255"/>
      <c r="Q193" s="255"/>
      <c r="R193" s="156"/>
      <c r="T193" s="256" t="s">
        <v>5</v>
      </c>
      <c r="U193" s="257" t="s">
        <v>35</v>
      </c>
      <c r="V193" s="258">
        <v>0</v>
      </c>
      <c r="W193" s="258">
        <f t="shared" si="31"/>
        <v>0</v>
      </c>
      <c r="X193" s="258">
        <v>0</v>
      </c>
      <c r="Y193" s="258">
        <f t="shared" si="32"/>
        <v>0</v>
      </c>
      <c r="Z193" s="258">
        <v>0</v>
      </c>
      <c r="AA193" s="259">
        <f t="shared" si="33"/>
        <v>0</v>
      </c>
      <c r="AR193" s="137" t="s">
        <v>126</v>
      </c>
      <c r="AT193" s="137" t="s">
        <v>122</v>
      </c>
      <c r="AU193" s="137" t="s">
        <v>89</v>
      </c>
      <c r="AY193" s="137" t="s">
        <v>121</v>
      </c>
      <c r="BE193" s="260">
        <f t="shared" si="34"/>
        <v>0</v>
      </c>
      <c r="BF193" s="260">
        <f t="shared" si="35"/>
        <v>0</v>
      </c>
      <c r="BG193" s="260">
        <f t="shared" si="36"/>
        <v>0</v>
      </c>
      <c r="BH193" s="260">
        <f t="shared" si="37"/>
        <v>0</v>
      </c>
      <c r="BI193" s="260">
        <f t="shared" si="38"/>
        <v>0</v>
      </c>
      <c r="BJ193" s="137" t="s">
        <v>78</v>
      </c>
      <c r="BK193" s="260">
        <f t="shared" si="39"/>
        <v>0</v>
      </c>
      <c r="BL193" s="137" t="s">
        <v>126</v>
      </c>
      <c r="BM193" s="137" t="s">
        <v>367</v>
      </c>
    </row>
    <row r="194" spans="2:65" s="150" customFormat="1" ht="25.5" customHeight="1" x14ac:dyDescent="0.3">
      <c r="B194" s="151"/>
      <c r="C194" s="250" t="s">
        <v>368</v>
      </c>
      <c r="D194" s="250" t="s">
        <v>122</v>
      </c>
      <c r="E194" s="251" t="s">
        <v>369</v>
      </c>
      <c r="F194" s="252" t="s">
        <v>370</v>
      </c>
      <c r="G194" s="252"/>
      <c r="H194" s="252"/>
      <c r="I194" s="252"/>
      <c r="J194" s="253" t="s">
        <v>302</v>
      </c>
      <c r="K194" s="254">
        <v>10</v>
      </c>
      <c r="L194" s="299"/>
      <c r="M194" s="299"/>
      <c r="N194" s="255">
        <f t="shared" si="30"/>
        <v>0</v>
      </c>
      <c r="O194" s="255"/>
      <c r="P194" s="255"/>
      <c r="Q194" s="255"/>
      <c r="R194" s="156"/>
      <c r="T194" s="256" t="s">
        <v>5</v>
      </c>
      <c r="U194" s="257" t="s">
        <v>35</v>
      </c>
      <c r="V194" s="258">
        <v>0</v>
      </c>
      <c r="W194" s="258">
        <f t="shared" si="31"/>
        <v>0</v>
      </c>
      <c r="X194" s="258">
        <v>2.5180000000000001E-2</v>
      </c>
      <c r="Y194" s="258">
        <f t="shared" si="32"/>
        <v>0.25180000000000002</v>
      </c>
      <c r="Z194" s="258">
        <v>0</v>
      </c>
      <c r="AA194" s="259">
        <f t="shared" si="33"/>
        <v>0</v>
      </c>
      <c r="AR194" s="137" t="s">
        <v>126</v>
      </c>
      <c r="AT194" s="137" t="s">
        <v>122</v>
      </c>
      <c r="AU194" s="137" t="s">
        <v>89</v>
      </c>
      <c r="AY194" s="137" t="s">
        <v>121</v>
      </c>
      <c r="BE194" s="260">
        <f t="shared" si="34"/>
        <v>0</v>
      </c>
      <c r="BF194" s="260">
        <f t="shared" si="35"/>
        <v>0</v>
      </c>
      <c r="BG194" s="260">
        <f t="shared" si="36"/>
        <v>0</v>
      </c>
      <c r="BH194" s="260">
        <f t="shared" si="37"/>
        <v>0</v>
      </c>
      <c r="BI194" s="260">
        <f t="shared" si="38"/>
        <v>0</v>
      </c>
      <c r="BJ194" s="137" t="s">
        <v>78</v>
      </c>
      <c r="BK194" s="260">
        <f t="shared" si="39"/>
        <v>0</v>
      </c>
      <c r="BL194" s="137" t="s">
        <v>126</v>
      </c>
      <c r="BM194" s="137" t="s">
        <v>371</v>
      </c>
    </row>
    <row r="195" spans="2:65" s="150" customFormat="1" ht="25.5" customHeight="1" x14ac:dyDescent="0.3">
      <c r="B195" s="151"/>
      <c r="C195" s="250" t="s">
        <v>256</v>
      </c>
      <c r="D195" s="250" t="s">
        <v>122</v>
      </c>
      <c r="E195" s="251" t="s">
        <v>372</v>
      </c>
      <c r="F195" s="252" t="s">
        <v>373</v>
      </c>
      <c r="G195" s="252"/>
      <c r="H195" s="252"/>
      <c r="I195" s="252"/>
      <c r="J195" s="253" t="s">
        <v>302</v>
      </c>
      <c r="K195" s="254">
        <v>3</v>
      </c>
      <c r="L195" s="299"/>
      <c r="M195" s="299"/>
      <c r="N195" s="255">
        <f t="shared" si="30"/>
        <v>0</v>
      </c>
      <c r="O195" s="255"/>
      <c r="P195" s="255"/>
      <c r="Q195" s="255"/>
      <c r="R195" s="156"/>
      <c r="T195" s="256" t="s">
        <v>5</v>
      </c>
      <c r="U195" s="257" t="s">
        <v>35</v>
      </c>
      <c r="V195" s="258">
        <v>0</v>
      </c>
      <c r="W195" s="258">
        <f t="shared" si="31"/>
        <v>0</v>
      </c>
      <c r="X195" s="258">
        <v>1.528E-2</v>
      </c>
      <c r="Y195" s="258">
        <f t="shared" si="32"/>
        <v>4.5839999999999999E-2</v>
      </c>
      <c r="Z195" s="258">
        <v>0</v>
      </c>
      <c r="AA195" s="259">
        <f t="shared" si="33"/>
        <v>0</v>
      </c>
      <c r="AR195" s="137" t="s">
        <v>126</v>
      </c>
      <c r="AT195" s="137" t="s">
        <v>122</v>
      </c>
      <c r="AU195" s="137" t="s">
        <v>89</v>
      </c>
      <c r="AY195" s="137" t="s">
        <v>121</v>
      </c>
      <c r="BE195" s="260">
        <f t="shared" si="34"/>
        <v>0</v>
      </c>
      <c r="BF195" s="260">
        <f t="shared" si="35"/>
        <v>0</v>
      </c>
      <c r="BG195" s="260">
        <f t="shared" si="36"/>
        <v>0</v>
      </c>
      <c r="BH195" s="260">
        <f t="shared" si="37"/>
        <v>0</v>
      </c>
      <c r="BI195" s="260">
        <f t="shared" si="38"/>
        <v>0</v>
      </c>
      <c r="BJ195" s="137" t="s">
        <v>78</v>
      </c>
      <c r="BK195" s="260">
        <f t="shared" si="39"/>
        <v>0</v>
      </c>
      <c r="BL195" s="137" t="s">
        <v>126</v>
      </c>
      <c r="BM195" s="137" t="s">
        <v>374</v>
      </c>
    </row>
    <row r="196" spans="2:65" s="150" customFormat="1" ht="25.5" customHeight="1" x14ac:dyDescent="0.3">
      <c r="B196" s="151"/>
      <c r="C196" s="250" t="s">
        <v>360</v>
      </c>
      <c r="D196" s="250" t="s">
        <v>122</v>
      </c>
      <c r="E196" s="251" t="s">
        <v>375</v>
      </c>
      <c r="F196" s="252" t="s">
        <v>376</v>
      </c>
      <c r="G196" s="252"/>
      <c r="H196" s="252"/>
      <c r="I196" s="252"/>
      <c r="J196" s="253" t="s">
        <v>302</v>
      </c>
      <c r="K196" s="254">
        <v>1</v>
      </c>
      <c r="L196" s="299"/>
      <c r="M196" s="299"/>
      <c r="N196" s="255">
        <f t="shared" si="30"/>
        <v>0</v>
      </c>
      <c r="O196" s="255"/>
      <c r="P196" s="255"/>
      <c r="Q196" s="255"/>
      <c r="R196" s="156"/>
      <c r="T196" s="256" t="s">
        <v>5</v>
      </c>
      <c r="U196" s="257" t="s">
        <v>35</v>
      </c>
      <c r="V196" s="258">
        <v>2.54</v>
      </c>
      <c r="W196" s="258">
        <f t="shared" si="31"/>
        <v>2.54</v>
      </c>
      <c r="X196" s="258">
        <v>1.0880000000000001E-2</v>
      </c>
      <c r="Y196" s="258">
        <f t="shared" si="32"/>
        <v>1.0880000000000001E-2</v>
      </c>
      <c r="Z196" s="258">
        <v>0</v>
      </c>
      <c r="AA196" s="259">
        <f t="shared" si="33"/>
        <v>0</v>
      </c>
      <c r="AR196" s="137" t="s">
        <v>150</v>
      </c>
      <c r="AT196" s="137" t="s">
        <v>122</v>
      </c>
      <c r="AU196" s="137" t="s">
        <v>89</v>
      </c>
      <c r="AY196" s="137" t="s">
        <v>121</v>
      </c>
      <c r="BE196" s="260">
        <f t="shared" si="34"/>
        <v>0</v>
      </c>
      <c r="BF196" s="260">
        <f t="shared" si="35"/>
        <v>0</v>
      </c>
      <c r="BG196" s="260">
        <f t="shared" si="36"/>
        <v>0</v>
      </c>
      <c r="BH196" s="260">
        <f t="shared" si="37"/>
        <v>0</v>
      </c>
      <c r="BI196" s="260">
        <f t="shared" si="38"/>
        <v>0</v>
      </c>
      <c r="BJ196" s="137" t="s">
        <v>78</v>
      </c>
      <c r="BK196" s="260">
        <f t="shared" si="39"/>
        <v>0</v>
      </c>
      <c r="BL196" s="137" t="s">
        <v>150</v>
      </c>
      <c r="BM196" s="137" t="s">
        <v>377</v>
      </c>
    </row>
    <row r="197" spans="2:65" s="150" customFormat="1" ht="25.5" customHeight="1" x14ac:dyDescent="0.3">
      <c r="B197" s="151"/>
      <c r="C197" s="250" t="s">
        <v>378</v>
      </c>
      <c r="D197" s="250" t="s">
        <v>122</v>
      </c>
      <c r="E197" s="251" t="s">
        <v>379</v>
      </c>
      <c r="F197" s="252" t="s">
        <v>380</v>
      </c>
      <c r="G197" s="252"/>
      <c r="H197" s="252"/>
      <c r="I197" s="252"/>
      <c r="J197" s="253" t="s">
        <v>302</v>
      </c>
      <c r="K197" s="254">
        <v>1</v>
      </c>
      <c r="L197" s="299"/>
      <c r="M197" s="299"/>
      <c r="N197" s="255">
        <f t="shared" si="30"/>
        <v>0</v>
      </c>
      <c r="O197" s="255"/>
      <c r="P197" s="255"/>
      <c r="Q197" s="255"/>
      <c r="R197" s="156"/>
      <c r="T197" s="256" t="s">
        <v>5</v>
      </c>
      <c r="U197" s="257" t="s">
        <v>35</v>
      </c>
      <c r="V197" s="258">
        <v>0</v>
      </c>
      <c r="W197" s="258">
        <f t="shared" si="31"/>
        <v>0</v>
      </c>
      <c r="X197" s="258">
        <v>0</v>
      </c>
      <c r="Y197" s="258">
        <f t="shared" si="32"/>
        <v>0</v>
      </c>
      <c r="Z197" s="258">
        <v>0</v>
      </c>
      <c r="AA197" s="259">
        <f t="shared" si="33"/>
        <v>0</v>
      </c>
      <c r="AR197" s="137" t="s">
        <v>150</v>
      </c>
      <c r="AT197" s="137" t="s">
        <v>122</v>
      </c>
      <c r="AU197" s="137" t="s">
        <v>89</v>
      </c>
      <c r="AY197" s="137" t="s">
        <v>121</v>
      </c>
      <c r="BE197" s="260">
        <f t="shared" si="34"/>
        <v>0</v>
      </c>
      <c r="BF197" s="260">
        <f t="shared" si="35"/>
        <v>0</v>
      </c>
      <c r="BG197" s="260">
        <f t="shared" si="36"/>
        <v>0</v>
      </c>
      <c r="BH197" s="260">
        <f t="shared" si="37"/>
        <v>0</v>
      </c>
      <c r="BI197" s="260">
        <f t="shared" si="38"/>
        <v>0</v>
      </c>
      <c r="BJ197" s="137" t="s">
        <v>78</v>
      </c>
      <c r="BK197" s="260">
        <f t="shared" si="39"/>
        <v>0</v>
      </c>
      <c r="BL197" s="137" t="s">
        <v>150</v>
      </c>
      <c r="BM197" s="137" t="s">
        <v>381</v>
      </c>
    </row>
    <row r="198" spans="2:65" s="150" customFormat="1" ht="16.5" customHeight="1" x14ac:dyDescent="0.3">
      <c r="B198" s="151"/>
      <c r="C198" s="250" t="s">
        <v>382</v>
      </c>
      <c r="D198" s="250" t="s">
        <v>122</v>
      </c>
      <c r="E198" s="251" t="s">
        <v>383</v>
      </c>
      <c r="F198" s="252" t="s">
        <v>384</v>
      </c>
      <c r="G198" s="252"/>
      <c r="H198" s="252"/>
      <c r="I198" s="252"/>
      <c r="J198" s="253" t="s">
        <v>302</v>
      </c>
      <c r="K198" s="254">
        <v>3</v>
      </c>
      <c r="L198" s="299"/>
      <c r="M198" s="299"/>
      <c r="N198" s="255">
        <f t="shared" si="30"/>
        <v>0</v>
      </c>
      <c r="O198" s="255"/>
      <c r="P198" s="255"/>
      <c r="Q198" s="255"/>
      <c r="R198" s="156"/>
      <c r="T198" s="256" t="s">
        <v>5</v>
      </c>
      <c r="U198" s="257" t="s">
        <v>35</v>
      </c>
      <c r="V198" s="258">
        <v>0</v>
      </c>
      <c r="W198" s="258">
        <f t="shared" si="31"/>
        <v>0</v>
      </c>
      <c r="X198" s="258">
        <v>1.5339999999999999E-2</v>
      </c>
      <c r="Y198" s="258">
        <f t="shared" si="32"/>
        <v>4.6019999999999998E-2</v>
      </c>
      <c r="Z198" s="258">
        <v>0</v>
      </c>
      <c r="AA198" s="259">
        <f t="shared" si="33"/>
        <v>0</v>
      </c>
      <c r="AR198" s="137" t="s">
        <v>126</v>
      </c>
      <c r="AT198" s="137" t="s">
        <v>122</v>
      </c>
      <c r="AU198" s="137" t="s">
        <v>89</v>
      </c>
      <c r="AY198" s="137" t="s">
        <v>121</v>
      </c>
      <c r="BE198" s="260">
        <f t="shared" si="34"/>
        <v>0</v>
      </c>
      <c r="BF198" s="260">
        <f t="shared" si="35"/>
        <v>0</v>
      </c>
      <c r="BG198" s="260">
        <f t="shared" si="36"/>
        <v>0</v>
      </c>
      <c r="BH198" s="260">
        <f t="shared" si="37"/>
        <v>0</v>
      </c>
      <c r="BI198" s="260">
        <f t="shared" si="38"/>
        <v>0</v>
      </c>
      <c r="BJ198" s="137" t="s">
        <v>78</v>
      </c>
      <c r="BK198" s="260">
        <f t="shared" si="39"/>
        <v>0</v>
      </c>
      <c r="BL198" s="137" t="s">
        <v>126</v>
      </c>
      <c r="BM198" s="137" t="s">
        <v>385</v>
      </c>
    </row>
    <row r="199" spans="2:65" s="150" customFormat="1" ht="38.25" customHeight="1" x14ac:dyDescent="0.3">
      <c r="B199" s="151"/>
      <c r="C199" s="250" t="s">
        <v>259</v>
      </c>
      <c r="D199" s="250" t="s">
        <v>122</v>
      </c>
      <c r="E199" s="251" t="s">
        <v>386</v>
      </c>
      <c r="F199" s="252" t="s">
        <v>387</v>
      </c>
      <c r="G199" s="252"/>
      <c r="H199" s="252"/>
      <c r="I199" s="252"/>
      <c r="J199" s="253" t="s">
        <v>302</v>
      </c>
      <c r="K199" s="254">
        <v>4</v>
      </c>
      <c r="L199" s="299"/>
      <c r="M199" s="299"/>
      <c r="N199" s="255">
        <f t="shared" si="30"/>
        <v>0</v>
      </c>
      <c r="O199" s="255"/>
      <c r="P199" s="255"/>
      <c r="Q199" s="255"/>
      <c r="R199" s="156"/>
      <c r="T199" s="256" t="s">
        <v>5</v>
      </c>
      <c r="U199" s="257" t="s">
        <v>35</v>
      </c>
      <c r="V199" s="258">
        <v>0</v>
      </c>
      <c r="W199" s="258">
        <f t="shared" si="31"/>
        <v>0</v>
      </c>
      <c r="X199" s="258">
        <v>2.4199999999999998E-3</v>
      </c>
      <c r="Y199" s="258">
        <f t="shared" si="32"/>
        <v>9.6799999999999994E-3</v>
      </c>
      <c r="Z199" s="258">
        <v>0</v>
      </c>
      <c r="AA199" s="259">
        <f t="shared" si="33"/>
        <v>0</v>
      </c>
      <c r="AR199" s="137" t="s">
        <v>126</v>
      </c>
      <c r="AT199" s="137" t="s">
        <v>122</v>
      </c>
      <c r="AU199" s="137" t="s">
        <v>89</v>
      </c>
      <c r="AY199" s="137" t="s">
        <v>121</v>
      </c>
      <c r="BE199" s="260">
        <f t="shared" si="34"/>
        <v>0</v>
      </c>
      <c r="BF199" s="260">
        <f t="shared" si="35"/>
        <v>0</v>
      </c>
      <c r="BG199" s="260">
        <f t="shared" si="36"/>
        <v>0</v>
      </c>
      <c r="BH199" s="260">
        <f t="shared" si="37"/>
        <v>0</v>
      </c>
      <c r="BI199" s="260">
        <f t="shared" si="38"/>
        <v>0</v>
      </c>
      <c r="BJ199" s="137" t="s">
        <v>78</v>
      </c>
      <c r="BK199" s="260">
        <f t="shared" si="39"/>
        <v>0</v>
      </c>
      <c r="BL199" s="137" t="s">
        <v>126</v>
      </c>
      <c r="BM199" s="137" t="s">
        <v>388</v>
      </c>
    </row>
    <row r="200" spans="2:65" s="150" customFormat="1" ht="25.5" customHeight="1" x14ac:dyDescent="0.3">
      <c r="B200" s="151"/>
      <c r="C200" s="250" t="s">
        <v>389</v>
      </c>
      <c r="D200" s="250" t="s">
        <v>122</v>
      </c>
      <c r="E200" s="251" t="s">
        <v>390</v>
      </c>
      <c r="F200" s="252" t="s">
        <v>391</v>
      </c>
      <c r="G200" s="252"/>
      <c r="H200" s="252"/>
      <c r="I200" s="252"/>
      <c r="J200" s="253" t="s">
        <v>302</v>
      </c>
      <c r="K200" s="254">
        <v>3</v>
      </c>
      <c r="L200" s="299"/>
      <c r="M200" s="299"/>
      <c r="N200" s="255">
        <f t="shared" si="30"/>
        <v>0</v>
      </c>
      <c r="O200" s="255"/>
      <c r="P200" s="255"/>
      <c r="Q200" s="255"/>
      <c r="R200" s="156"/>
      <c r="T200" s="256" t="s">
        <v>5</v>
      </c>
      <c r="U200" s="257" t="s">
        <v>35</v>
      </c>
      <c r="V200" s="258">
        <v>0</v>
      </c>
      <c r="W200" s="258">
        <f t="shared" si="31"/>
        <v>0</v>
      </c>
      <c r="X200" s="258">
        <v>2.4199999999999998E-3</v>
      </c>
      <c r="Y200" s="258">
        <f t="shared" si="32"/>
        <v>7.2599999999999991E-3</v>
      </c>
      <c r="Z200" s="258">
        <v>0</v>
      </c>
      <c r="AA200" s="259">
        <f t="shared" si="33"/>
        <v>0</v>
      </c>
      <c r="AR200" s="137" t="s">
        <v>126</v>
      </c>
      <c r="AT200" s="137" t="s">
        <v>122</v>
      </c>
      <c r="AU200" s="137" t="s">
        <v>89</v>
      </c>
      <c r="AY200" s="137" t="s">
        <v>121</v>
      </c>
      <c r="BE200" s="260">
        <f t="shared" si="34"/>
        <v>0</v>
      </c>
      <c r="BF200" s="260">
        <f t="shared" si="35"/>
        <v>0</v>
      </c>
      <c r="BG200" s="260">
        <f t="shared" si="36"/>
        <v>0</v>
      </c>
      <c r="BH200" s="260">
        <f t="shared" si="37"/>
        <v>0</v>
      </c>
      <c r="BI200" s="260">
        <f t="shared" si="38"/>
        <v>0</v>
      </c>
      <c r="BJ200" s="137" t="s">
        <v>78</v>
      </c>
      <c r="BK200" s="260">
        <f t="shared" si="39"/>
        <v>0</v>
      </c>
      <c r="BL200" s="137" t="s">
        <v>126</v>
      </c>
      <c r="BM200" s="137" t="s">
        <v>392</v>
      </c>
    </row>
    <row r="201" spans="2:65" s="150" customFormat="1" ht="16.5" customHeight="1" x14ac:dyDescent="0.3">
      <c r="B201" s="151"/>
      <c r="C201" s="250" t="s">
        <v>364</v>
      </c>
      <c r="D201" s="250" t="s">
        <v>122</v>
      </c>
      <c r="E201" s="251" t="s">
        <v>393</v>
      </c>
      <c r="F201" s="252" t="s">
        <v>394</v>
      </c>
      <c r="G201" s="252"/>
      <c r="H201" s="252"/>
      <c r="I201" s="252"/>
      <c r="J201" s="253" t="s">
        <v>125</v>
      </c>
      <c r="K201" s="254">
        <v>1</v>
      </c>
      <c r="L201" s="299"/>
      <c r="M201" s="299"/>
      <c r="N201" s="255">
        <f t="shared" si="30"/>
        <v>0</v>
      </c>
      <c r="O201" s="255"/>
      <c r="P201" s="255"/>
      <c r="Q201" s="255"/>
      <c r="R201" s="156"/>
      <c r="T201" s="256" t="s">
        <v>5</v>
      </c>
      <c r="U201" s="257" t="s">
        <v>35</v>
      </c>
      <c r="V201" s="258">
        <v>0</v>
      </c>
      <c r="W201" s="258">
        <f t="shared" si="31"/>
        <v>0</v>
      </c>
      <c r="X201" s="258">
        <v>0</v>
      </c>
      <c r="Y201" s="258">
        <f t="shared" si="32"/>
        <v>0</v>
      </c>
      <c r="Z201" s="258">
        <v>0</v>
      </c>
      <c r="AA201" s="259">
        <f t="shared" si="33"/>
        <v>0</v>
      </c>
      <c r="AR201" s="137" t="s">
        <v>150</v>
      </c>
      <c r="AT201" s="137" t="s">
        <v>122</v>
      </c>
      <c r="AU201" s="137" t="s">
        <v>89</v>
      </c>
      <c r="AY201" s="137" t="s">
        <v>121</v>
      </c>
      <c r="BE201" s="260">
        <f t="shared" si="34"/>
        <v>0</v>
      </c>
      <c r="BF201" s="260">
        <f t="shared" si="35"/>
        <v>0</v>
      </c>
      <c r="BG201" s="260">
        <f t="shared" si="36"/>
        <v>0</v>
      </c>
      <c r="BH201" s="260">
        <f t="shared" si="37"/>
        <v>0</v>
      </c>
      <c r="BI201" s="260">
        <f t="shared" si="38"/>
        <v>0</v>
      </c>
      <c r="BJ201" s="137" t="s">
        <v>78</v>
      </c>
      <c r="BK201" s="260">
        <f t="shared" si="39"/>
        <v>0</v>
      </c>
      <c r="BL201" s="137" t="s">
        <v>150</v>
      </c>
      <c r="BM201" s="137" t="s">
        <v>395</v>
      </c>
    </row>
    <row r="202" spans="2:65" s="150" customFormat="1" ht="38.25" customHeight="1" x14ac:dyDescent="0.3">
      <c r="B202" s="151"/>
      <c r="C202" s="250" t="s">
        <v>263</v>
      </c>
      <c r="D202" s="250" t="s">
        <v>122</v>
      </c>
      <c r="E202" s="251" t="s">
        <v>396</v>
      </c>
      <c r="F202" s="252" t="s">
        <v>397</v>
      </c>
      <c r="G202" s="252"/>
      <c r="H202" s="252"/>
      <c r="I202" s="252"/>
      <c r="J202" s="253" t="s">
        <v>302</v>
      </c>
      <c r="K202" s="254">
        <v>11</v>
      </c>
      <c r="L202" s="299"/>
      <c r="M202" s="299"/>
      <c r="N202" s="255">
        <f t="shared" si="30"/>
        <v>0</v>
      </c>
      <c r="O202" s="255"/>
      <c r="P202" s="255"/>
      <c r="Q202" s="255"/>
      <c r="R202" s="156"/>
      <c r="T202" s="256" t="s">
        <v>5</v>
      </c>
      <c r="U202" s="257" t="s">
        <v>35</v>
      </c>
      <c r="V202" s="258">
        <v>0</v>
      </c>
      <c r="W202" s="258">
        <f t="shared" si="31"/>
        <v>0</v>
      </c>
      <c r="X202" s="258">
        <v>5.1999999999999995E-4</v>
      </c>
      <c r="Y202" s="258">
        <f t="shared" si="32"/>
        <v>5.7199999999999994E-3</v>
      </c>
      <c r="Z202" s="258">
        <v>0</v>
      </c>
      <c r="AA202" s="259">
        <f t="shared" si="33"/>
        <v>0</v>
      </c>
      <c r="AR202" s="137" t="s">
        <v>126</v>
      </c>
      <c r="AT202" s="137" t="s">
        <v>122</v>
      </c>
      <c r="AU202" s="137" t="s">
        <v>89</v>
      </c>
      <c r="AY202" s="137" t="s">
        <v>121</v>
      </c>
      <c r="BE202" s="260">
        <f t="shared" si="34"/>
        <v>0</v>
      </c>
      <c r="BF202" s="260">
        <f t="shared" si="35"/>
        <v>0</v>
      </c>
      <c r="BG202" s="260">
        <f t="shared" si="36"/>
        <v>0</v>
      </c>
      <c r="BH202" s="260">
        <f t="shared" si="37"/>
        <v>0</v>
      </c>
      <c r="BI202" s="260">
        <f t="shared" si="38"/>
        <v>0</v>
      </c>
      <c r="BJ202" s="137" t="s">
        <v>78</v>
      </c>
      <c r="BK202" s="260">
        <f t="shared" si="39"/>
        <v>0</v>
      </c>
      <c r="BL202" s="137" t="s">
        <v>126</v>
      </c>
      <c r="BM202" s="137" t="s">
        <v>398</v>
      </c>
    </row>
    <row r="203" spans="2:65" s="150" customFormat="1" ht="25.5" customHeight="1" x14ac:dyDescent="0.3">
      <c r="B203" s="151"/>
      <c r="C203" s="250" t="s">
        <v>399</v>
      </c>
      <c r="D203" s="250" t="s">
        <v>122</v>
      </c>
      <c r="E203" s="251" t="s">
        <v>400</v>
      </c>
      <c r="F203" s="252" t="s">
        <v>401</v>
      </c>
      <c r="G203" s="252"/>
      <c r="H203" s="252"/>
      <c r="I203" s="252"/>
      <c r="J203" s="253" t="s">
        <v>302</v>
      </c>
      <c r="K203" s="254">
        <v>11</v>
      </c>
      <c r="L203" s="299"/>
      <c r="M203" s="299"/>
      <c r="N203" s="255">
        <f t="shared" si="30"/>
        <v>0</v>
      </c>
      <c r="O203" s="255"/>
      <c r="P203" s="255"/>
      <c r="Q203" s="255"/>
      <c r="R203" s="156"/>
      <c r="T203" s="256" t="s">
        <v>5</v>
      </c>
      <c r="U203" s="257" t="s">
        <v>35</v>
      </c>
      <c r="V203" s="258">
        <v>0</v>
      </c>
      <c r="W203" s="258">
        <f t="shared" si="31"/>
        <v>0</v>
      </c>
      <c r="X203" s="258">
        <v>5.1999999999999995E-4</v>
      </c>
      <c r="Y203" s="258">
        <f t="shared" si="32"/>
        <v>5.7199999999999994E-3</v>
      </c>
      <c r="Z203" s="258">
        <v>0</v>
      </c>
      <c r="AA203" s="259">
        <f t="shared" si="33"/>
        <v>0</v>
      </c>
      <c r="AR203" s="137" t="s">
        <v>126</v>
      </c>
      <c r="AT203" s="137" t="s">
        <v>122</v>
      </c>
      <c r="AU203" s="137" t="s">
        <v>89</v>
      </c>
      <c r="AY203" s="137" t="s">
        <v>121</v>
      </c>
      <c r="BE203" s="260">
        <f t="shared" si="34"/>
        <v>0</v>
      </c>
      <c r="BF203" s="260">
        <f t="shared" si="35"/>
        <v>0</v>
      </c>
      <c r="BG203" s="260">
        <f t="shared" si="36"/>
        <v>0</v>
      </c>
      <c r="BH203" s="260">
        <f t="shared" si="37"/>
        <v>0</v>
      </c>
      <c r="BI203" s="260">
        <f t="shared" si="38"/>
        <v>0</v>
      </c>
      <c r="BJ203" s="137" t="s">
        <v>78</v>
      </c>
      <c r="BK203" s="260">
        <f t="shared" si="39"/>
        <v>0</v>
      </c>
      <c r="BL203" s="137" t="s">
        <v>126</v>
      </c>
      <c r="BM203" s="137" t="s">
        <v>402</v>
      </c>
    </row>
    <row r="204" spans="2:65" s="150" customFormat="1" ht="25.5" customHeight="1" x14ac:dyDescent="0.3">
      <c r="B204" s="151"/>
      <c r="C204" s="250" t="s">
        <v>266</v>
      </c>
      <c r="D204" s="250" t="s">
        <v>122</v>
      </c>
      <c r="E204" s="251" t="s">
        <v>403</v>
      </c>
      <c r="F204" s="252" t="s">
        <v>404</v>
      </c>
      <c r="G204" s="252"/>
      <c r="H204" s="252"/>
      <c r="I204" s="252"/>
      <c r="J204" s="253" t="s">
        <v>405</v>
      </c>
      <c r="K204" s="254">
        <v>8</v>
      </c>
      <c r="L204" s="299"/>
      <c r="M204" s="299"/>
      <c r="N204" s="255">
        <f t="shared" si="30"/>
        <v>0</v>
      </c>
      <c r="O204" s="255"/>
      <c r="P204" s="255"/>
      <c r="Q204" s="255"/>
      <c r="R204" s="156"/>
      <c r="T204" s="256" t="s">
        <v>5</v>
      </c>
      <c r="U204" s="257" t="s">
        <v>35</v>
      </c>
      <c r="V204" s="258">
        <v>0</v>
      </c>
      <c r="W204" s="258">
        <f t="shared" si="31"/>
        <v>0</v>
      </c>
      <c r="X204" s="258">
        <v>5.1999999999999995E-4</v>
      </c>
      <c r="Y204" s="258">
        <f t="shared" si="32"/>
        <v>4.1599999999999996E-3</v>
      </c>
      <c r="Z204" s="258">
        <v>0</v>
      </c>
      <c r="AA204" s="259">
        <f t="shared" si="33"/>
        <v>0</v>
      </c>
      <c r="AR204" s="137" t="s">
        <v>126</v>
      </c>
      <c r="AT204" s="137" t="s">
        <v>122</v>
      </c>
      <c r="AU204" s="137" t="s">
        <v>89</v>
      </c>
      <c r="AY204" s="137" t="s">
        <v>121</v>
      </c>
      <c r="BE204" s="260">
        <f t="shared" si="34"/>
        <v>0</v>
      </c>
      <c r="BF204" s="260">
        <f t="shared" si="35"/>
        <v>0</v>
      </c>
      <c r="BG204" s="260">
        <f t="shared" si="36"/>
        <v>0</v>
      </c>
      <c r="BH204" s="260">
        <f t="shared" si="37"/>
        <v>0</v>
      </c>
      <c r="BI204" s="260">
        <f t="shared" si="38"/>
        <v>0</v>
      </c>
      <c r="BJ204" s="137" t="s">
        <v>78</v>
      </c>
      <c r="BK204" s="260">
        <f t="shared" si="39"/>
        <v>0</v>
      </c>
      <c r="BL204" s="137" t="s">
        <v>126</v>
      </c>
      <c r="BM204" s="137" t="s">
        <v>230</v>
      </c>
    </row>
    <row r="205" spans="2:65" s="150" customFormat="1" ht="25.5" customHeight="1" x14ac:dyDescent="0.3">
      <c r="B205" s="151"/>
      <c r="C205" s="250" t="s">
        <v>406</v>
      </c>
      <c r="D205" s="250" t="s">
        <v>122</v>
      </c>
      <c r="E205" s="251" t="s">
        <v>407</v>
      </c>
      <c r="F205" s="252" t="s">
        <v>408</v>
      </c>
      <c r="G205" s="252"/>
      <c r="H205" s="252"/>
      <c r="I205" s="252"/>
      <c r="J205" s="253" t="s">
        <v>302</v>
      </c>
      <c r="K205" s="254">
        <v>3</v>
      </c>
      <c r="L205" s="299"/>
      <c r="M205" s="299"/>
      <c r="N205" s="255">
        <f t="shared" si="30"/>
        <v>0</v>
      </c>
      <c r="O205" s="255"/>
      <c r="P205" s="255"/>
      <c r="Q205" s="255"/>
      <c r="R205" s="156"/>
      <c r="T205" s="256" t="s">
        <v>5</v>
      </c>
      <c r="U205" s="257" t="s">
        <v>35</v>
      </c>
      <c r="V205" s="258">
        <v>0</v>
      </c>
      <c r="W205" s="258">
        <f t="shared" si="31"/>
        <v>0</v>
      </c>
      <c r="X205" s="258">
        <v>1.1000000000000001E-3</v>
      </c>
      <c r="Y205" s="258">
        <f t="shared" si="32"/>
        <v>3.3E-3</v>
      </c>
      <c r="Z205" s="258">
        <v>0</v>
      </c>
      <c r="AA205" s="259">
        <f t="shared" si="33"/>
        <v>0</v>
      </c>
      <c r="AR205" s="137" t="s">
        <v>126</v>
      </c>
      <c r="AT205" s="137" t="s">
        <v>122</v>
      </c>
      <c r="AU205" s="137" t="s">
        <v>89</v>
      </c>
      <c r="AY205" s="137" t="s">
        <v>121</v>
      </c>
      <c r="BE205" s="260">
        <f t="shared" si="34"/>
        <v>0</v>
      </c>
      <c r="BF205" s="260">
        <f t="shared" si="35"/>
        <v>0</v>
      </c>
      <c r="BG205" s="260">
        <f t="shared" si="36"/>
        <v>0</v>
      </c>
      <c r="BH205" s="260">
        <f t="shared" si="37"/>
        <v>0</v>
      </c>
      <c r="BI205" s="260">
        <f t="shared" si="38"/>
        <v>0</v>
      </c>
      <c r="BJ205" s="137" t="s">
        <v>78</v>
      </c>
      <c r="BK205" s="260">
        <f t="shared" si="39"/>
        <v>0</v>
      </c>
      <c r="BL205" s="137" t="s">
        <v>126</v>
      </c>
      <c r="BM205" s="137" t="s">
        <v>337</v>
      </c>
    </row>
    <row r="206" spans="2:65" s="150" customFormat="1" ht="25.5" customHeight="1" x14ac:dyDescent="0.3">
      <c r="B206" s="151"/>
      <c r="C206" s="250" t="s">
        <v>270</v>
      </c>
      <c r="D206" s="250" t="s">
        <v>122</v>
      </c>
      <c r="E206" s="251" t="s">
        <v>409</v>
      </c>
      <c r="F206" s="252" t="s">
        <v>410</v>
      </c>
      <c r="G206" s="252"/>
      <c r="H206" s="252"/>
      <c r="I206" s="252"/>
      <c r="J206" s="253" t="s">
        <v>302</v>
      </c>
      <c r="K206" s="254">
        <v>3</v>
      </c>
      <c r="L206" s="299"/>
      <c r="M206" s="299"/>
      <c r="N206" s="255">
        <f t="shared" si="30"/>
        <v>0</v>
      </c>
      <c r="O206" s="255"/>
      <c r="P206" s="255"/>
      <c r="Q206" s="255"/>
      <c r="R206" s="156"/>
      <c r="T206" s="256" t="s">
        <v>5</v>
      </c>
      <c r="U206" s="257" t="s">
        <v>35</v>
      </c>
      <c r="V206" s="258">
        <v>0</v>
      </c>
      <c r="W206" s="258">
        <f t="shared" si="31"/>
        <v>0</v>
      </c>
      <c r="X206" s="258">
        <v>3.0000000000000001E-3</v>
      </c>
      <c r="Y206" s="258">
        <f t="shared" si="32"/>
        <v>9.0000000000000011E-3</v>
      </c>
      <c r="Z206" s="258">
        <v>0</v>
      </c>
      <c r="AA206" s="259">
        <f t="shared" si="33"/>
        <v>0</v>
      </c>
      <c r="AR206" s="137" t="s">
        <v>126</v>
      </c>
      <c r="AT206" s="137" t="s">
        <v>122</v>
      </c>
      <c r="AU206" s="137" t="s">
        <v>89</v>
      </c>
      <c r="AY206" s="137" t="s">
        <v>121</v>
      </c>
      <c r="BE206" s="260">
        <f t="shared" si="34"/>
        <v>0</v>
      </c>
      <c r="BF206" s="260">
        <f t="shared" si="35"/>
        <v>0</v>
      </c>
      <c r="BG206" s="260">
        <f t="shared" si="36"/>
        <v>0</v>
      </c>
      <c r="BH206" s="260">
        <f t="shared" si="37"/>
        <v>0</v>
      </c>
      <c r="BI206" s="260">
        <f t="shared" si="38"/>
        <v>0</v>
      </c>
      <c r="BJ206" s="137" t="s">
        <v>78</v>
      </c>
      <c r="BK206" s="260">
        <f t="shared" si="39"/>
        <v>0</v>
      </c>
      <c r="BL206" s="137" t="s">
        <v>126</v>
      </c>
      <c r="BM206" s="137" t="s">
        <v>411</v>
      </c>
    </row>
    <row r="207" spans="2:65" s="150" customFormat="1" ht="25.5" customHeight="1" x14ac:dyDescent="0.3">
      <c r="B207" s="151"/>
      <c r="C207" s="250" t="s">
        <v>412</v>
      </c>
      <c r="D207" s="250" t="s">
        <v>122</v>
      </c>
      <c r="E207" s="251" t="s">
        <v>413</v>
      </c>
      <c r="F207" s="252" t="s">
        <v>414</v>
      </c>
      <c r="G207" s="252"/>
      <c r="H207" s="252"/>
      <c r="I207" s="252"/>
      <c r="J207" s="253" t="s">
        <v>302</v>
      </c>
      <c r="K207" s="254">
        <v>3</v>
      </c>
      <c r="L207" s="299"/>
      <c r="M207" s="299"/>
      <c r="N207" s="255">
        <f t="shared" si="30"/>
        <v>0</v>
      </c>
      <c r="O207" s="255"/>
      <c r="P207" s="255"/>
      <c r="Q207" s="255"/>
      <c r="R207" s="156"/>
      <c r="T207" s="256" t="s">
        <v>5</v>
      </c>
      <c r="U207" s="257" t="s">
        <v>35</v>
      </c>
      <c r="V207" s="258">
        <v>0</v>
      </c>
      <c r="W207" s="258">
        <f t="shared" si="31"/>
        <v>0</v>
      </c>
      <c r="X207" s="258">
        <v>6.9999999999999999E-4</v>
      </c>
      <c r="Y207" s="258">
        <f t="shared" si="32"/>
        <v>2.0999999999999999E-3</v>
      </c>
      <c r="Z207" s="258">
        <v>0</v>
      </c>
      <c r="AA207" s="259">
        <f t="shared" si="33"/>
        <v>0</v>
      </c>
      <c r="AR207" s="137" t="s">
        <v>126</v>
      </c>
      <c r="AT207" s="137" t="s">
        <v>122</v>
      </c>
      <c r="AU207" s="137" t="s">
        <v>89</v>
      </c>
      <c r="AY207" s="137" t="s">
        <v>121</v>
      </c>
      <c r="BE207" s="260">
        <f t="shared" si="34"/>
        <v>0</v>
      </c>
      <c r="BF207" s="260">
        <f t="shared" si="35"/>
        <v>0</v>
      </c>
      <c r="BG207" s="260">
        <f t="shared" si="36"/>
        <v>0</v>
      </c>
      <c r="BH207" s="260">
        <f t="shared" si="37"/>
        <v>0</v>
      </c>
      <c r="BI207" s="260">
        <f t="shared" si="38"/>
        <v>0</v>
      </c>
      <c r="BJ207" s="137" t="s">
        <v>78</v>
      </c>
      <c r="BK207" s="260">
        <f t="shared" si="39"/>
        <v>0</v>
      </c>
      <c r="BL207" s="137" t="s">
        <v>126</v>
      </c>
      <c r="BM207" s="137" t="s">
        <v>415</v>
      </c>
    </row>
    <row r="208" spans="2:65" s="150" customFormat="1" ht="25.5" customHeight="1" x14ac:dyDescent="0.3">
      <c r="B208" s="151"/>
      <c r="C208" s="250" t="s">
        <v>273</v>
      </c>
      <c r="D208" s="250" t="s">
        <v>122</v>
      </c>
      <c r="E208" s="251" t="s">
        <v>416</v>
      </c>
      <c r="F208" s="252" t="s">
        <v>417</v>
      </c>
      <c r="G208" s="252"/>
      <c r="H208" s="252"/>
      <c r="I208" s="252"/>
      <c r="J208" s="253" t="s">
        <v>302</v>
      </c>
      <c r="K208" s="254">
        <v>6</v>
      </c>
      <c r="L208" s="299"/>
      <c r="M208" s="299"/>
      <c r="N208" s="255">
        <f t="shared" si="30"/>
        <v>0</v>
      </c>
      <c r="O208" s="255"/>
      <c r="P208" s="255"/>
      <c r="Q208" s="255"/>
      <c r="R208" s="156"/>
      <c r="T208" s="256" t="s">
        <v>5</v>
      </c>
      <c r="U208" s="257" t="s">
        <v>35</v>
      </c>
      <c r="V208" s="258">
        <v>0</v>
      </c>
      <c r="W208" s="258">
        <f t="shared" si="31"/>
        <v>0</v>
      </c>
      <c r="X208" s="258">
        <v>8.0000000000000004E-4</v>
      </c>
      <c r="Y208" s="258">
        <f t="shared" si="32"/>
        <v>4.8000000000000004E-3</v>
      </c>
      <c r="Z208" s="258">
        <v>0</v>
      </c>
      <c r="AA208" s="259">
        <f t="shared" si="33"/>
        <v>0</v>
      </c>
      <c r="AR208" s="137" t="s">
        <v>126</v>
      </c>
      <c r="AT208" s="137" t="s">
        <v>122</v>
      </c>
      <c r="AU208" s="137" t="s">
        <v>89</v>
      </c>
      <c r="AY208" s="137" t="s">
        <v>121</v>
      </c>
      <c r="BE208" s="260">
        <f t="shared" si="34"/>
        <v>0</v>
      </c>
      <c r="BF208" s="260">
        <f t="shared" si="35"/>
        <v>0</v>
      </c>
      <c r="BG208" s="260">
        <f t="shared" si="36"/>
        <v>0</v>
      </c>
      <c r="BH208" s="260">
        <f t="shared" si="37"/>
        <v>0</v>
      </c>
      <c r="BI208" s="260">
        <f t="shared" si="38"/>
        <v>0</v>
      </c>
      <c r="BJ208" s="137" t="s">
        <v>78</v>
      </c>
      <c r="BK208" s="260">
        <f t="shared" si="39"/>
        <v>0</v>
      </c>
      <c r="BL208" s="137" t="s">
        <v>126</v>
      </c>
      <c r="BM208" s="137" t="s">
        <v>418</v>
      </c>
    </row>
    <row r="209" spans="2:65" s="150" customFormat="1" ht="38.25" customHeight="1" x14ac:dyDescent="0.3">
      <c r="B209" s="151"/>
      <c r="C209" s="250" t="s">
        <v>419</v>
      </c>
      <c r="D209" s="250" t="s">
        <v>122</v>
      </c>
      <c r="E209" s="251" t="s">
        <v>420</v>
      </c>
      <c r="F209" s="252" t="s">
        <v>421</v>
      </c>
      <c r="G209" s="252"/>
      <c r="H209" s="252"/>
      <c r="I209" s="252"/>
      <c r="J209" s="253" t="s">
        <v>302</v>
      </c>
      <c r="K209" s="254">
        <v>5</v>
      </c>
      <c r="L209" s="299"/>
      <c r="M209" s="299"/>
      <c r="N209" s="255">
        <f t="shared" si="30"/>
        <v>0</v>
      </c>
      <c r="O209" s="255"/>
      <c r="P209" s="255"/>
      <c r="Q209" s="255"/>
      <c r="R209" s="156"/>
      <c r="T209" s="256" t="s">
        <v>5</v>
      </c>
      <c r="U209" s="257" t="s">
        <v>35</v>
      </c>
      <c r="V209" s="258">
        <v>0</v>
      </c>
      <c r="W209" s="258">
        <f t="shared" si="31"/>
        <v>0</v>
      </c>
      <c r="X209" s="258">
        <v>8.5000000000000006E-3</v>
      </c>
      <c r="Y209" s="258">
        <f t="shared" si="32"/>
        <v>4.2500000000000003E-2</v>
      </c>
      <c r="Z209" s="258">
        <v>0</v>
      </c>
      <c r="AA209" s="259">
        <f t="shared" si="33"/>
        <v>0</v>
      </c>
      <c r="AR209" s="137" t="s">
        <v>126</v>
      </c>
      <c r="AT209" s="137" t="s">
        <v>122</v>
      </c>
      <c r="AU209" s="137" t="s">
        <v>89</v>
      </c>
      <c r="AY209" s="137" t="s">
        <v>121</v>
      </c>
      <c r="BE209" s="260">
        <f t="shared" si="34"/>
        <v>0</v>
      </c>
      <c r="BF209" s="260">
        <f t="shared" si="35"/>
        <v>0</v>
      </c>
      <c r="BG209" s="260">
        <f t="shared" si="36"/>
        <v>0</v>
      </c>
      <c r="BH209" s="260">
        <f t="shared" si="37"/>
        <v>0</v>
      </c>
      <c r="BI209" s="260">
        <f t="shared" si="38"/>
        <v>0</v>
      </c>
      <c r="BJ209" s="137" t="s">
        <v>78</v>
      </c>
      <c r="BK209" s="260">
        <f t="shared" si="39"/>
        <v>0</v>
      </c>
      <c r="BL209" s="137" t="s">
        <v>126</v>
      </c>
      <c r="BM209" s="137" t="s">
        <v>422</v>
      </c>
    </row>
    <row r="210" spans="2:65" s="150" customFormat="1" ht="38.25" customHeight="1" x14ac:dyDescent="0.3">
      <c r="B210" s="151"/>
      <c r="C210" s="250" t="s">
        <v>277</v>
      </c>
      <c r="D210" s="250" t="s">
        <v>122</v>
      </c>
      <c r="E210" s="251" t="s">
        <v>423</v>
      </c>
      <c r="F210" s="252" t="s">
        <v>424</v>
      </c>
      <c r="G210" s="252"/>
      <c r="H210" s="252"/>
      <c r="I210" s="252"/>
      <c r="J210" s="253" t="s">
        <v>302</v>
      </c>
      <c r="K210" s="254">
        <v>1</v>
      </c>
      <c r="L210" s="299"/>
      <c r="M210" s="299"/>
      <c r="N210" s="255">
        <f t="shared" si="30"/>
        <v>0</v>
      </c>
      <c r="O210" s="255"/>
      <c r="P210" s="255"/>
      <c r="Q210" s="255"/>
      <c r="R210" s="156"/>
      <c r="T210" s="256" t="s">
        <v>5</v>
      </c>
      <c r="U210" s="257" t="s">
        <v>35</v>
      </c>
      <c r="V210" s="258">
        <v>0</v>
      </c>
      <c r="W210" s="258">
        <f t="shared" si="31"/>
        <v>0</v>
      </c>
      <c r="X210" s="258">
        <v>0</v>
      </c>
      <c r="Y210" s="258">
        <f t="shared" si="32"/>
        <v>0</v>
      </c>
      <c r="Z210" s="258">
        <v>0</v>
      </c>
      <c r="AA210" s="259">
        <f t="shared" si="33"/>
        <v>0</v>
      </c>
      <c r="AR210" s="137" t="s">
        <v>126</v>
      </c>
      <c r="AT210" s="137" t="s">
        <v>122</v>
      </c>
      <c r="AU210" s="137" t="s">
        <v>89</v>
      </c>
      <c r="AY210" s="137" t="s">
        <v>121</v>
      </c>
      <c r="BE210" s="260">
        <f t="shared" si="34"/>
        <v>0</v>
      </c>
      <c r="BF210" s="260">
        <f t="shared" si="35"/>
        <v>0</v>
      </c>
      <c r="BG210" s="260">
        <f t="shared" si="36"/>
        <v>0</v>
      </c>
      <c r="BH210" s="260">
        <f t="shared" si="37"/>
        <v>0</v>
      </c>
      <c r="BI210" s="260">
        <f t="shared" si="38"/>
        <v>0</v>
      </c>
      <c r="BJ210" s="137" t="s">
        <v>78</v>
      </c>
      <c r="BK210" s="260">
        <f t="shared" si="39"/>
        <v>0</v>
      </c>
      <c r="BL210" s="137" t="s">
        <v>126</v>
      </c>
      <c r="BM210" s="137" t="s">
        <v>425</v>
      </c>
    </row>
    <row r="211" spans="2:65" s="150" customFormat="1" ht="25.5" customHeight="1" x14ac:dyDescent="0.3">
      <c r="B211" s="151"/>
      <c r="C211" s="250" t="s">
        <v>426</v>
      </c>
      <c r="D211" s="250" t="s">
        <v>122</v>
      </c>
      <c r="E211" s="251" t="s">
        <v>427</v>
      </c>
      <c r="F211" s="252" t="s">
        <v>428</v>
      </c>
      <c r="G211" s="252"/>
      <c r="H211" s="252"/>
      <c r="I211" s="252"/>
      <c r="J211" s="253" t="s">
        <v>125</v>
      </c>
      <c r="K211" s="254">
        <v>1</v>
      </c>
      <c r="L211" s="299"/>
      <c r="M211" s="299"/>
      <c r="N211" s="255">
        <f t="shared" si="30"/>
        <v>0</v>
      </c>
      <c r="O211" s="255"/>
      <c r="P211" s="255"/>
      <c r="Q211" s="255"/>
      <c r="R211" s="156"/>
      <c r="T211" s="256" t="s">
        <v>5</v>
      </c>
      <c r="U211" s="257" t="s">
        <v>35</v>
      </c>
      <c r="V211" s="258">
        <v>0</v>
      </c>
      <c r="W211" s="258">
        <f t="shared" si="31"/>
        <v>0</v>
      </c>
      <c r="X211" s="258">
        <v>1.6E-2</v>
      </c>
      <c r="Y211" s="258">
        <f t="shared" si="32"/>
        <v>1.6E-2</v>
      </c>
      <c r="Z211" s="258">
        <v>0</v>
      </c>
      <c r="AA211" s="259">
        <f t="shared" si="33"/>
        <v>0</v>
      </c>
      <c r="AR211" s="137" t="s">
        <v>126</v>
      </c>
      <c r="AT211" s="137" t="s">
        <v>122</v>
      </c>
      <c r="AU211" s="137" t="s">
        <v>89</v>
      </c>
      <c r="AY211" s="137" t="s">
        <v>121</v>
      </c>
      <c r="BE211" s="260">
        <f t="shared" si="34"/>
        <v>0</v>
      </c>
      <c r="BF211" s="260">
        <f t="shared" si="35"/>
        <v>0</v>
      </c>
      <c r="BG211" s="260">
        <f t="shared" si="36"/>
        <v>0</v>
      </c>
      <c r="BH211" s="260">
        <f t="shared" si="37"/>
        <v>0</v>
      </c>
      <c r="BI211" s="260">
        <f t="shared" si="38"/>
        <v>0</v>
      </c>
      <c r="BJ211" s="137" t="s">
        <v>78</v>
      </c>
      <c r="BK211" s="260">
        <f t="shared" si="39"/>
        <v>0</v>
      </c>
      <c r="BL211" s="137" t="s">
        <v>126</v>
      </c>
      <c r="BM211" s="137" t="s">
        <v>429</v>
      </c>
    </row>
    <row r="212" spans="2:65" s="150" customFormat="1" ht="25.5" customHeight="1" x14ac:dyDescent="0.3">
      <c r="B212" s="151"/>
      <c r="C212" s="250" t="s">
        <v>280</v>
      </c>
      <c r="D212" s="250" t="s">
        <v>122</v>
      </c>
      <c r="E212" s="251" t="s">
        <v>430</v>
      </c>
      <c r="F212" s="252" t="s">
        <v>431</v>
      </c>
      <c r="G212" s="252"/>
      <c r="H212" s="252"/>
      <c r="I212" s="252"/>
      <c r="J212" s="253" t="s">
        <v>125</v>
      </c>
      <c r="K212" s="254">
        <v>1</v>
      </c>
      <c r="L212" s="299"/>
      <c r="M212" s="299"/>
      <c r="N212" s="255">
        <f t="shared" si="30"/>
        <v>0</v>
      </c>
      <c r="O212" s="255"/>
      <c r="P212" s="255"/>
      <c r="Q212" s="255"/>
      <c r="R212" s="156"/>
      <c r="T212" s="256" t="s">
        <v>5</v>
      </c>
      <c r="U212" s="257" t="s">
        <v>35</v>
      </c>
      <c r="V212" s="258">
        <v>0</v>
      </c>
      <c r="W212" s="258">
        <f t="shared" si="31"/>
        <v>0</v>
      </c>
      <c r="X212" s="258">
        <v>1.6E-2</v>
      </c>
      <c r="Y212" s="258">
        <f t="shared" si="32"/>
        <v>1.6E-2</v>
      </c>
      <c r="Z212" s="258">
        <v>0</v>
      </c>
      <c r="AA212" s="259">
        <f t="shared" si="33"/>
        <v>0</v>
      </c>
      <c r="AR212" s="137" t="s">
        <v>126</v>
      </c>
      <c r="AT212" s="137" t="s">
        <v>122</v>
      </c>
      <c r="AU212" s="137" t="s">
        <v>89</v>
      </c>
      <c r="AY212" s="137" t="s">
        <v>121</v>
      </c>
      <c r="BE212" s="260">
        <f t="shared" si="34"/>
        <v>0</v>
      </c>
      <c r="BF212" s="260">
        <f t="shared" si="35"/>
        <v>0</v>
      </c>
      <c r="BG212" s="260">
        <f t="shared" si="36"/>
        <v>0</v>
      </c>
      <c r="BH212" s="260">
        <f t="shared" si="37"/>
        <v>0</v>
      </c>
      <c r="BI212" s="260">
        <f t="shared" si="38"/>
        <v>0</v>
      </c>
      <c r="BJ212" s="137" t="s">
        <v>78</v>
      </c>
      <c r="BK212" s="260">
        <f t="shared" si="39"/>
        <v>0</v>
      </c>
      <c r="BL212" s="137" t="s">
        <v>126</v>
      </c>
      <c r="BM212" s="137" t="s">
        <v>432</v>
      </c>
    </row>
    <row r="213" spans="2:65" s="150" customFormat="1" ht="16.5" customHeight="1" x14ac:dyDescent="0.3">
      <c r="B213" s="151"/>
      <c r="C213" s="250" t="s">
        <v>433</v>
      </c>
      <c r="D213" s="250" t="s">
        <v>122</v>
      </c>
      <c r="E213" s="251" t="s">
        <v>434</v>
      </c>
      <c r="F213" s="252" t="s">
        <v>435</v>
      </c>
      <c r="G213" s="252"/>
      <c r="H213" s="252"/>
      <c r="I213" s="252"/>
      <c r="J213" s="253" t="s">
        <v>125</v>
      </c>
      <c r="K213" s="254">
        <v>2</v>
      </c>
      <c r="L213" s="299"/>
      <c r="M213" s="299"/>
      <c r="N213" s="255">
        <f t="shared" si="30"/>
        <v>0</v>
      </c>
      <c r="O213" s="255"/>
      <c r="P213" s="255"/>
      <c r="Q213" s="255"/>
      <c r="R213" s="156"/>
      <c r="T213" s="256" t="s">
        <v>5</v>
      </c>
      <c r="U213" s="257" t="s">
        <v>35</v>
      </c>
      <c r="V213" s="258">
        <v>0</v>
      </c>
      <c r="W213" s="258">
        <f t="shared" si="31"/>
        <v>0</v>
      </c>
      <c r="X213" s="258">
        <v>0</v>
      </c>
      <c r="Y213" s="258">
        <f t="shared" si="32"/>
        <v>0</v>
      </c>
      <c r="Z213" s="258">
        <v>0</v>
      </c>
      <c r="AA213" s="259">
        <f t="shared" si="33"/>
        <v>0</v>
      </c>
      <c r="AR213" s="137" t="s">
        <v>126</v>
      </c>
      <c r="AT213" s="137" t="s">
        <v>122</v>
      </c>
      <c r="AU213" s="137" t="s">
        <v>89</v>
      </c>
      <c r="AY213" s="137" t="s">
        <v>121</v>
      </c>
      <c r="BE213" s="260">
        <f t="shared" si="34"/>
        <v>0</v>
      </c>
      <c r="BF213" s="260">
        <f t="shared" si="35"/>
        <v>0</v>
      </c>
      <c r="BG213" s="260">
        <f t="shared" si="36"/>
        <v>0</v>
      </c>
      <c r="BH213" s="260">
        <f t="shared" si="37"/>
        <v>0</v>
      </c>
      <c r="BI213" s="260">
        <f t="shared" si="38"/>
        <v>0</v>
      </c>
      <c r="BJ213" s="137" t="s">
        <v>78</v>
      </c>
      <c r="BK213" s="260">
        <f t="shared" si="39"/>
        <v>0</v>
      </c>
      <c r="BL213" s="137" t="s">
        <v>126</v>
      </c>
      <c r="BM213" s="137" t="s">
        <v>436</v>
      </c>
    </row>
    <row r="214" spans="2:65" s="150" customFormat="1" ht="25.5" customHeight="1" x14ac:dyDescent="0.3">
      <c r="B214" s="151"/>
      <c r="C214" s="250" t="s">
        <v>284</v>
      </c>
      <c r="D214" s="250" t="s">
        <v>122</v>
      </c>
      <c r="E214" s="251" t="s">
        <v>437</v>
      </c>
      <c r="F214" s="252" t="s">
        <v>438</v>
      </c>
      <c r="G214" s="252"/>
      <c r="H214" s="252"/>
      <c r="I214" s="252"/>
      <c r="J214" s="253" t="s">
        <v>125</v>
      </c>
      <c r="K214" s="254">
        <v>2</v>
      </c>
      <c r="L214" s="299"/>
      <c r="M214" s="299"/>
      <c r="N214" s="255">
        <f t="shared" si="30"/>
        <v>0</v>
      </c>
      <c r="O214" s="255"/>
      <c r="P214" s="255"/>
      <c r="Q214" s="255"/>
      <c r="R214" s="156"/>
      <c r="S214" s="285"/>
      <c r="T214" s="256" t="s">
        <v>5</v>
      </c>
      <c r="U214" s="257" t="s">
        <v>35</v>
      </c>
      <c r="V214" s="258">
        <v>0</v>
      </c>
      <c r="W214" s="258">
        <f t="shared" si="31"/>
        <v>0</v>
      </c>
      <c r="X214" s="258">
        <v>0</v>
      </c>
      <c r="Y214" s="258">
        <f t="shared" si="32"/>
        <v>0</v>
      </c>
      <c r="Z214" s="258">
        <v>0</v>
      </c>
      <c r="AA214" s="259">
        <f t="shared" si="33"/>
        <v>0</v>
      </c>
      <c r="AR214" s="137" t="s">
        <v>126</v>
      </c>
      <c r="AT214" s="137" t="s">
        <v>122</v>
      </c>
      <c r="AU214" s="137" t="s">
        <v>89</v>
      </c>
      <c r="AY214" s="137" t="s">
        <v>121</v>
      </c>
      <c r="BE214" s="260">
        <f t="shared" si="34"/>
        <v>0</v>
      </c>
      <c r="BF214" s="260">
        <f t="shared" si="35"/>
        <v>0</v>
      </c>
      <c r="BG214" s="260">
        <f t="shared" si="36"/>
        <v>0</v>
      </c>
      <c r="BH214" s="260">
        <f t="shared" si="37"/>
        <v>0</v>
      </c>
      <c r="BI214" s="260">
        <f t="shared" si="38"/>
        <v>0</v>
      </c>
      <c r="BJ214" s="137" t="s">
        <v>78</v>
      </c>
      <c r="BK214" s="260">
        <f t="shared" si="39"/>
        <v>0</v>
      </c>
      <c r="BL214" s="137" t="s">
        <v>126</v>
      </c>
      <c r="BM214" s="137" t="s">
        <v>439</v>
      </c>
    </row>
    <row r="215" spans="2:65" s="150" customFormat="1" ht="25.5" customHeight="1" x14ac:dyDescent="0.3">
      <c r="B215" s="151"/>
      <c r="C215" s="250" t="s">
        <v>440</v>
      </c>
      <c r="D215" s="250" t="s">
        <v>122</v>
      </c>
      <c r="E215" s="251" t="s">
        <v>441</v>
      </c>
      <c r="F215" s="252" t="s">
        <v>442</v>
      </c>
      <c r="G215" s="252"/>
      <c r="H215" s="252"/>
      <c r="I215" s="252"/>
      <c r="J215" s="253" t="s">
        <v>125</v>
      </c>
      <c r="K215" s="254">
        <v>1</v>
      </c>
      <c r="L215" s="299"/>
      <c r="M215" s="299"/>
      <c r="N215" s="255">
        <f t="shared" si="30"/>
        <v>0</v>
      </c>
      <c r="O215" s="255"/>
      <c r="P215" s="255"/>
      <c r="Q215" s="255"/>
      <c r="R215" s="156"/>
      <c r="T215" s="256" t="s">
        <v>5</v>
      </c>
      <c r="U215" s="257" t="s">
        <v>35</v>
      </c>
      <c r="V215" s="258">
        <v>0</v>
      </c>
      <c r="W215" s="258">
        <f t="shared" si="31"/>
        <v>0</v>
      </c>
      <c r="X215" s="258">
        <v>0</v>
      </c>
      <c r="Y215" s="258">
        <f t="shared" si="32"/>
        <v>0</v>
      </c>
      <c r="Z215" s="258">
        <v>0</v>
      </c>
      <c r="AA215" s="259">
        <f t="shared" si="33"/>
        <v>0</v>
      </c>
      <c r="AR215" s="137" t="s">
        <v>126</v>
      </c>
      <c r="AT215" s="137" t="s">
        <v>122</v>
      </c>
      <c r="AU215" s="137" t="s">
        <v>89</v>
      </c>
      <c r="AY215" s="137" t="s">
        <v>121</v>
      </c>
      <c r="BE215" s="260">
        <f t="shared" si="34"/>
        <v>0</v>
      </c>
      <c r="BF215" s="260">
        <f t="shared" si="35"/>
        <v>0</v>
      </c>
      <c r="BG215" s="260">
        <f t="shared" si="36"/>
        <v>0</v>
      </c>
      <c r="BH215" s="260">
        <f t="shared" si="37"/>
        <v>0</v>
      </c>
      <c r="BI215" s="260">
        <f t="shared" si="38"/>
        <v>0</v>
      </c>
      <c r="BJ215" s="137" t="s">
        <v>78</v>
      </c>
      <c r="BK215" s="260">
        <f t="shared" si="39"/>
        <v>0</v>
      </c>
      <c r="BL215" s="137" t="s">
        <v>126</v>
      </c>
      <c r="BM215" s="137" t="s">
        <v>443</v>
      </c>
    </row>
    <row r="216" spans="2:65" s="150" customFormat="1" ht="25.5" customHeight="1" x14ac:dyDescent="0.3">
      <c r="B216" s="151"/>
      <c r="C216" s="250" t="s">
        <v>287</v>
      </c>
      <c r="D216" s="250" t="s">
        <v>122</v>
      </c>
      <c r="E216" s="251" t="s">
        <v>444</v>
      </c>
      <c r="F216" s="252" t="s">
        <v>445</v>
      </c>
      <c r="G216" s="252"/>
      <c r="H216" s="252"/>
      <c r="I216" s="252"/>
      <c r="J216" s="253" t="s">
        <v>125</v>
      </c>
      <c r="K216" s="254">
        <v>1</v>
      </c>
      <c r="L216" s="299"/>
      <c r="M216" s="299"/>
      <c r="N216" s="255">
        <f t="shared" si="30"/>
        <v>0</v>
      </c>
      <c r="O216" s="255"/>
      <c r="P216" s="255"/>
      <c r="Q216" s="255"/>
      <c r="R216" s="156"/>
      <c r="T216" s="256" t="s">
        <v>5</v>
      </c>
      <c r="U216" s="257" t="s">
        <v>35</v>
      </c>
      <c r="V216" s="258">
        <v>0</v>
      </c>
      <c r="W216" s="258">
        <f t="shared" si="31"/>
        <v>0</v>
      </c>
      <c r="X216" s="258">
        <v>0</v>
      </c>
      <c r="Y216" s="258">
        <f t="shared" si="32"/>
        <v>0</v>
      </c>
      <c r="Z216" s="258">
        <v>0</v>
      </c>
      <c r="AA216" s="259">
        <f t="shared" si="33"/>
        <v>0</v>
      </c>
      <c r="AR216" s="137" t="s">
        <v>126</v>
      </c>
      <c r="AT216" s="137" t="s">
        <v>122</v>
      </c>
      <c r="AU216" s="137" t="s">
        <v>89</v>
      </c>
      <c r="AY216" s="137" t="s">
        <v>121</v>
      </c>
      <c r="BE216" s="260">
        <f t="shared" si="34"/>
        <v>0</v>
      </c>
      <c r="BF216" s="260">
        <f t="shared" si="35"/>
        <v>0</v>
      </c>
      <c r="BG216" s="260">
        <f t="shared" si="36"/>
        <v>0</v>
      </c>
      <c r="BH216" s="260">
        <f t="shared" si="37"/>
        <v>0</v>
      </c>
      <c r="BI216" s="260">
        <f t="shared" si="38"/>
        <v>0</v>
      </c>
      <c r="BJ216" s="137" t="s">
        <v>78</v>
      </c>
      <c r="BK216" s="260">
        <f t="shared" si="39"/>
        <v>0</v>
      </c>
      <c r="BL216" s="137" t="s">
        <v>126</v>
      </c>
      <c r="BM216" s="137" t="s">
        <v>446</v>
      </c>
    </row>
    <row r="217" spans="2:65" s="150" customFormat="1" ht="16.5" customHeight="1" x14ac:dyDescent="0.3">
      <c r="B217" s="151"/>
      <c r="C217" s="250" t="s">
        <v>447</v>
      </c>
      <c r="D217" s="250" t="s">
        <v>122</v>
      </c>
      <c r="E217" s="251" t="s">
        <v>448</v>
      </c>
      <c r="F217" s="252" t="s">
        <v>449</v>
      </c>
      <c r="G217" s="252"/>
      <c r="H217" s="252"/>
      <c r="I217" s="252"/>
      <c r="J217" s="253" t="s">
        <v>302</v>
      </c>
      <c r="K217" s="254">
        <v>2</v>
      </c>
      <c r="L217" s="299"/>
      <c r="M217" s="299"/>
      <c r="N217" s="255">
        <f t="shared" si="30"/>
        <v>0</v>
      </c>
      <c r="O217" s="255"/>
      <c r="P217" s="255"/>
      <c r="Q217" s="255"/>
      <c r="R217" s="156"/>
      <c r="T217" s="256" t="s">
        <v>5</v>
      </c>
      <c r="U217" s="257" t="s">
        <v>35</v>
      </c>
      <c r="V217" s="258">
        <v>0</v>
      </c>
      <c r="W217" s="258">
        <f t="shared" si="31"/>
        <v>0</v>
      </c>
      <c r="X217" s="258">
        <v>4.0000000000000002E-4</v>
      </c>
      <c r="Y217" s="258">
        <f t="shared" si="32"/>
        <v>8.0000000000000004E-4</v>
      </c>
      <c r="Z217" s="258">
        <v>0</v>
      </c>
      <c r="AA217" s="259">
        <f t="shared" si="33"/>
        <v>0</v>
      </c>
      <c r="AR217" s="137" t="s">
        <v>126</v>
      </c>
      <c r="AT217" s="137" t="s">
        <v>122</v>
      </c>
      <c r="AU217" s="137" t="s">
        <v>89</v>
      </c>
      <c r="AY217" s="137" t="s">
        <v>121</v>
      </c>
      <c r="BE217" s="260">
        <f t="shared" si="34"/>
        <v>0</v>
      </c>
      <c r="BF217" s="260">
        <f t="shared" si="35"/>
        <v>0</v>
      </c>
      <c r="BG217" s="260">
        <f t="shared" si="36"/>
        <v>0</v>
      </c>
      <c r="BH217" s="260">
        <f t="shared" si="37"/>
        <v>0</v>
      </c>
      <c r="BI217" s="260">
        <f t="shared" si="38"/>
        <v>0</v>
      </c>
      <c r="BJ217" s="137" t="s">
        <v>78</v>
      </c>
      <c r="BK217" s="260">
        <f t="shared" si="39"/>
        <v>0</v>
      </c>
      <c r="BL217" s="137" t="s">
        <v>126</v>
      </c>
      <c r="BM217" s="137" t="s">
        <v>450</v>
      </c>
    </row>
    <row r="218" spans="2:65" s="150" customFormat="1" ht="38.25" customHeight="1" x14ac:dyDescent="0.3">
      <c r="B218" s="151"/>
      <c r="C218" s="250" t="s">
        <v>291</v>
      </c>
      <c r="D218" s="250" t="s">
        <v>122</v>
      </c>
      <c r="E218" s="251" t="s">
        <v>451</v>
      </c>
      <c r="F218" s="252" t="s">
        <v>452</v>
      </c>
      <c r="G218" s="252"/>
      <c r="H218" s="252"/>
      <c r="I218" s="252"/>
      <c r="J218" s="253" t="s">
        <v>302</v>
      </c>
      <c r="K218" s="254">
        <v>1</v>
      </c>
      <c r="L218" s="299"/>
      <c r="M218" s="299"/>
      <c r="N218" s="255">
        <f t="shared" si="30"/>
        <v>0</v>
      </c>
      <c r="O218" s="255"/>
      <c r="P218" s="255"/>
      <c r="Q218" s="255"/>
      <c r="R218" s="156"/>
      <c r="T218" s="256" t="s">
        <v>5</v>
      </c>
      <c r="U218" s="257" t="s">
        <v>35</v>
      </c>
      <c r="V218" s="258">
        <v>0</v>
      </c>
      <c r="W218" s="258">
        <f t="shared" si="31"/>
        <v>0</v>
      </c>
      <c r="X218" s="258">
        <v>0</v>
      </c>
      <c r="Y218" s="258">
        <f t="shared" si="32"/>
        <v>0</v>
      </c>
      <c r="Z218" s="258">
        <v>0</v>
      </c>
      <c r="AA218" s="259">
        <f t="shared" si="33"/>
        <v>0</v>
      </c>
      <c r="AR218" s="137" t="s">
        <v>126</v>
      </c>
      <c r="AT218" s="137" t="s">
        <v>122</v>
      </c>
      <c r="AU218" s="137" t="s">
        <v>89</v>
      </c>
      <c r="AY218" s="137" t="s">
        <v>121</v>
      </c>
      <c r="BE218" s="260">
        <f t="shared" si="34"/>
        <v>0</v>
      </c>
      <c r="BF218" s="260">
        <f t="shared" si="35"/>
        <v>0</v>
      </c>
      <c r="BG218" s="260">
        <f t="shared" si="36"/>
        <v>0</v>
      </c>
      <c r="BH218" s="260">
        <f t="shared" si="37"/>
        <v>0</v>
      </c>
      <c r="BI218" s="260">
        <f t="shared" si="38"/>
        <v>0</v>
      </c>
      <c r="BJ218" s="137" t="s">
        <v>78</v>
      </c>
      <c r="BK218" s="260">
        <f t="shared" si="39"/>
        <v>0</v>
      </c>
      <c r="BL218" s="137" t="s">
        <v>126</v>
      </c>
      <c r="BM218" s="137" t="s">
        <v>453</v>
      </c>
    </row>
    <row r="219" spans="2:65" s="150" customFormat="1" ht="16.5" customHeight="1" x14ac:dyDescent="0.3">
      <c r="B219" s="151"/>
      <c r="C219" s="250" t="s">
        <v>454</v>
      </c>
      <c r="D219" s="250" t="s">
        <v>122</v>
      </c>
      <c r="E219" s="251" t="s">
        <v>455</v>
      </c>
      <c r="F219" s="252" t="s">
        <v>456</v>
      </c>
      <c r="G219" s="252"/>
      <c r="H219" s="252"/>
      <c r="I219" s="252"/>
      <c r="J219" s="253" t="s">
        <v>302</v>
      </c>
      <c r="K219" s="254">
        <v>3</v>
      </c>
      <c r="L219" s="299"/>
      <c r="M219" s="299"/>
      <c r="N219" s="255">
        <f t="shared" ref="N219:N243" si="40">ROUND(L219*K219,2)</f>
        <v>0</v>
      </c>
      <c r="O219" s="255"/>
      <c r="P219" s="255"/>
      <c r="Q219" s="255"/>
      <c r="R219" s="156"/>
      <c r="T219" s="256" t="s">
        <v>5</v>
      </c>
      <c r="U219" s="257" t="s">
        <v>35</v>
      </c>
      <c r="V219" s="258">
        <v>0</v>
      </c>
      <c r="W219" s="258">
        <f t="shared" ref="W219:W243" si="41">V219*K219</f>
        <v>0</v>
      </c>
      <c r="X219" s="258">
        <v>0</v>
      </c>
      <c r="Y219" s="258">
        <f t="shared" ref="Y219:Y243" si="42">X219*K219</f>
        <v>0</v>
      </c>
      <c r="Z219" s="258">
        <v>0</v>
      </c>
      <c r="AA219" s="259">
        <f t="shared" ref="AA219:AA243" si="43">Z219*K219</f>
        <v>0</v>
      </c>
      <c r="AR219" s="137" t="s">
        <v>126</v>
      </c>
      <c r="AT219" s="137" t="s">
        <v>122</v>
      </c>
      <c r="AU219" s="137" t="s">
        <v>89</v>
      </c>
      <c r="AY219" s="137" t="s">
        <v>121</v>
      </c>
      <c r="BE219" s="260">
        <f t="shared" ref="BE219:BE243" si="44">IF(U219="základní",N219,0)</f>
        <v>0</v>
      </c>
      <c r="BF219" s="260">
        <f t="shared" ref="BF219:BF243" si="45">IF(U219="snížená",N219,0)</f>
        <v>0</v>
      </c>
      <c r="BG219" s="260">
        <f t="shared" ref="BG219:BG243" si="46">IF(U219="zákl. přenesená",N219,0)</f>
        <v>0</v>
      </c>
      <c r="BH219" s="260">
        <f t="shared" ref="BH219:BH243" si="47">IF(U219="sníž. přenesená",N219,0)</f>
        <v>0</v>
      </c>
      <c r="BI219" s="260">
        <f t="shared" ref="BI219:BI243" si="48">IF(U219="nulová",N219,0)</f>
        <v>0</v>
      </c>
      <c r="BJ219" s="137" t="s">
        <v>78</v>
      </c>
      <c r="BK219" s="260">
        <f t="shared" ref="BK219:BK243" si="49">ROUND(L219*K219,2)</f>
        <v>0</v>
      </c>
      <c r="BL219" s="137" t="s">
        <v>126</v>
      </c>
      <c r="BM219" s="137" t="s">
        <v>457</v>
      </c>
    </row>
    <row r="220" spans="2:65" s="150" customFormat="1" ht="25.5" customHeight="1" x14ac:dyDescent="0.3">
      <c r="B220" s="151"/>
      <c r="C220" s="250" t="s">
        <v>295</v>
      </c>
      <c r="D220" s="250" t="s">
        <v>122</v>
      </c>
      <c r="E220" s="251" t="s">
        <v>458</v>
      </c>
      <c r="F220" s="252" t="s">
        <v>459</v>
      </c>
      <c r="G220" s="252"/>
      <c r="H220" s="252"/>
      <c r="I220" s="252"/>
      <c r="J220" s="253" t="s">
        <v>302</v>
      </c>
      <c r="K220" s="254">
        <v>1</v>
      </c>
      <c r="L220" s="299"/>
      <c r="M220" s="299"/>
      <c r="N220" s="255">
        <f t="shared" si="40"/>
        <v>0</v>
      </c>
      <c r="O220" s="255"/>
      <c r="P220" s="255"/>
      <c r="Q220" s="255"/>
      <c r="R220" s="156"/>
      <c r="T220" s="256" t="s">
        <v>5</v>
      </c>
      <c r="U220" s="257" t="s">
        <v>35</v>
      </c>
      <c r="V220" s="258">
        <v>0</v>
      </c>
      <c r="W220" s="258">
        <f t="shared" si="41"/>
        <v>0</v>
      </c>
      <c r="X220" s="258">
        <v>1.47E-2</v>
      </c>
      <c r="Y220" s="258">
        <f t="shared" si="42"/>
        <v>1.47E-2</v>
      </c>
      <c r="Z220" s="258">
        <v>0</v>
      </c>
      <c r="AA220" s="259">
        <f t="shared" si="43"/>
        <v>0</v>
      </c>
      <c r="AR220" s="137" t="s">
        <v>126</v>
      </c>
      <c r="AT220" s="137" t="s">
        <v>122</v>
      </c>
      <c r="AU220" s="137" t="s">
        <v>89</v>
      </c>
      <c r="AY220" s="137" t="s">
        <v>121</v>
      </c>
      <c r="BE220" s="260">
        <f t="shared" si="44"/>
        <v>0</v>
      </c>
      <c r="BF220" s="260">
        <f t="shared" si="45"/>
        <v>0</v>
      </c>
      <c r="BG220" s="260">
        <f t="shared" si="46"/>
        <v>0</v>
      </c>
      <c r="BH220" s="260">
        <f t="shared" si="47"/>
        <v>0</v>
      </c>
      <c r="BI220" s="260">
        <f t="shared" si="48"/>
        <v>0</v>
      </c>
      <c r="BJ220" s="137" t="s">
        <v>78</v>
      </c>
      <c r="BK220" s="260">
        <f t="shared" si="49"/>
        <v>0</v>
      </c>
      <c r="BL220" s="137" t="s">
        <v>126</v>
      </c>
      <c r="BM220" s="137" t="s">
        <v>460</v>
      </c>
    </row>
    <row r="221" spans="2:65" s="150" customFormat="1" ht="38.25" customHeight="1" x14ac:dyDescent="0.3">
      <c r="B221" s="151"/>
      <c r="C221" s="250" t="s">
        <v>461</v>
      </c>
      <c r="D221" s="250" t="s">
        <v>122</v>
      </c>
      <c r="E221" s="251" t="s">
        <v>462</v>
      </c>
      <c r="F221" s="252" t="s">
        <v>463</v>
      </c>
      <c r="G221" s="252"/>
      <c r="H221" s="252"/>
      <c r="I221" s="252"/>
      <c r="J221" s="253" t="s">
        <v>221</v>
      </c>
      <c r="K221" s="254">
        <v>0.70499999999999996</v>
      </c>
      <c r="L221" s="299"/>
      <c r="M221" s="299"/>
      <c r="N221" s="255">
        <f t="shared" si="40"/>
        <v>0</v>
      </c>
      <c r="O221" s="255"/>
      <c r="P221" s="255"/>
      <c r="Q221" s="255"/>
      <c r="R221" s="156"/>
      <c r="T221" s="256" t="s">
        <v>5</v>
      </c>
      <c r="U221" s="257" t="s">
        <v>35</v>
      </c>
      <c r="V221" s="258">
        <v>0</v>
      </c>
      <c r="W221" s="258">
        <f t="shared" si="41"/>
        <v>0</v>
      </c>
      <c r="X221" s="258">
        <v>0</v>
      </c>
      <c r="Y221" s="258">
        <f t="shared" si="42"/>
        <v>0</v>
      </c>
      <c r="Z221" s="258">
        <v>0</v>
      </c>
      <c r="AA221" s="259">
        <f t="shared" si="43"/>
        <v>0</v>
      </c>
      <c r="AR221" s="137" t="s">
        <v>126</v>
      </c>
      <c r="AT221" s="137" t="s">
        <v>122</v>
      </c>
      <c r="AU221" s="137" t="s">
        <v>89</v>
      </c>
      <c r="AY221" s="137" t="s">
        <v>121</v>
      </c>
      <c r="BE221" s="260">
        <f t="shared" si="44"/>
        <v>0</v>
      </c>
      <c r="BF221" s="260">
        <f t="shared" si="45"/>
        <v>0</v>
      </c>
      <c r="BG221" s="260">
        <f t="shared" si="46"/>
        <v>0</v>
      </c>
      <c r="BH221" s="260">
        <f t="shared" si="47"/>
        <v>0</v>
      </c>
      <c r="BI221" s="260">
        <f t="shared" si="48"/>
        <v>0</v>
      </c>
      <c r="BJ221" s="137" t="s">
        <v>78</v>
      </c>
      <c r="BK221" s="260">
        <f t="shared" si="49"/>
        <v>0</v>
      </c>
      <c r="BL221" s="137" t="s">
        <v>126</v>
      </c>
      <c r="BM221" s="137" t="s">
        <v>464</v>
      </c>
    </row>
    <row r="222" spans="2:65" s="150" customFormat="1" ht="25.5" customHeight="1" x14ac:dyDescent="0.3">
      <c r="B222" s="151"/>
      <c r="C222" s="250" t="s">
        <v>299</v>
      </c>
      <c r="D222" s="250" t="s">
        <v>122</v>
      </c>
      <c r="E222" s="251" t="s">
        <v>465</v>
      </c>
      <c r="F222" s="252" t="s">
        <v>466</v>
      </c>
      <c r="G222" s="252"/>
      <c r="H222" s="252"/>
      <c r="I222" s="252"/>
      <c r="J222" s="253" t="s">
        <v>302</v>
      </c>
      <c r="K222" s="254">
        <v>22</v>
      </c>
      <c r="L222" s="299"/>
      <c r="M222" s="299"/>
      <c r="N222" s="255">
        <f t="shared" si="40"/>
        <v>0</v>
      </c>
      <c r="O222" s="255"/>
      <c r="P222" s="255"/>
      <c r="Q222" s="255"/>
      <c r="R222" s="156"/>
      <c r="T222" s="256" t="s">
        <v>5</v>
      </c>
      <c r="U222" s="257" t="s">
        <v>35</v>
      </c>
      <c r="V222" s="258">
        <v>0</v>
      </c>
      <c r="W222" s="258">
        <f t="shared" si="41"/>
        <v>0</v>
      </c>
      <c r="X222" s="258">
        <v>3.0000000000000001E-5</v>
      </c>
      <c r="Y222" s="258">
        <f t="shared" si="42"/>
        <v>6.6E-4</v>
      </c>
      <c r="Z222" s="258">
        <v>0</v>
      </c>
      <c r="AA222" s="259">
        <f t="shared" si="43"/>
        <v>0</v>
      </c>
      <c r="AR222" s="137" t="s">
        <v>126</v>
      </c>
      <c r="AT222" s="137" t="s">
        <v>122</v>
      </c>
      <c r="AU222" s="137" t="s">
        <v>89</v>
      </c>
      <c r="AY222" s="137" t="s">
        <v>121</v>
      </c>
      <c r="BE222" s="260">
        <f t="shared" si="44"/>
        <v>0</v>
      </c>
      <c r="BF222" s="260">
        <f t="shared" si="45"/>
        <v>0</v>
      </c>
      <c r="BG222" s="260">
        <f t="shared" si="46"/>
        <v>0</v>
      </c>
      <c r="BH222" s="260">
        <f t="shared" si="47"/>
        <v>0</v>
      </c>
      <c r="BI222" s="260">
        <f t="shared" si="48"/>
        <v>0</v>
      </c>
      <c r="BJ222" s="137" t="s">
        <v>78</v>
      </c>
      <c r="BK222" s="260">
        <f t="shared" si="49"/>
        <v>0</v>
      </c>
      <c r="BL222" s="137" t="s">
        <v>126</v>
      </c>
      <c r="BM222" s="137" t="s">
        <v>467</v>
      </c>
    </row>
    <row r="223" spans="2:65" s="150" customFormat="1" ht="16.5" customHeight="1" x14ac:dyDescent="0.3">
      <c r="B223" s="151"/>
      <c r="C223" s="250" t="s">
        <v>468</v>
      </c>
      <c r="D223" s="250" t="s">
        <v>122</v>
      </c>
      <c r="E223" s="251" t="s">
        <v>469</v>
      </c>
      <c r="F223" s="252" t="s">
        <v>470</v>
      </c>
      <c r="G223" s="252"/>
      <c r="H223" s="252"/>
      <c r="I223" s="252"/>
      <c r="J223" s="253" t="s">
        <v>302</v>
      </c>
      <c r="K223" s="254">
        <v>8</v>
      </c>
      <c r="L223" s="299"/>
      <c r="M223" s="299"/>
      <c r="N223" s="255">
        <f t="shared" si="40"/>
        <v>0</v>
      </c>
      <c r="O223" s="255"/>
      <c r="P223" s="255"/>
      <c r="Q223" s="255"/>
      <c r="R223" s="156"/>
      <c r="T223" s="256" t="s">
        <v>5</v>
      </c>
      <c r="U223" s="257" t="s">
        <v>35</v>
      </c>
      <c r="V223" s="258">
        <v>0</v>
      </c>
      <c r="W223" s="258">
        <f t="shared" si="41"/>
        <v>0</v>
      </c>
      <c r="X223" s="258">
        <v>0</v>
      </c>
      <c r="Y223" s="258">
        <f t="shared" si="42"/>
        <v>0</v>
      </c>
      <c r="Z223" s="258">
        <v>0</v>
      </c>
      <c r="AA223" s="259">
        <f t="shared" si="43"/>
        <v>0</v>
      </c>
      <c r="AR223" s="137" t="s">
        <v>126</v>
      </c>
      <c r="AT223" s="137" t="s">
        <v>122</v>
      </c>
      <c r="AU223" s="137" t="s">
        <v>89</v>
      </c>
      <c r="AY223" s="137" t="s">
        <v>121</v>
      </c>
      <c r="BE223" s="260">
        <f t="shared" si="44"/>
        <v>0</v>
      </c>
      <c r="BF223" s="260">
        <f t="shared" si="45"/>
        <v>0</v>
      </c>
      <c r="BG223" s="260">
        <f t="shared" si="46"/>
        <v>0</v>
      </c>
      <c r="BH223" s="260">
        <f t="shared" si="47"/>
        <v>0</v>
      </c>
      <c r="BI223" s="260">
        <f t="shared" si="48"/>
        <v>0</v>
      </c>
      <c r="BJ223" s="137" t="s">
        <v>78</v>
      </c>
      <c r="BK223" s="260">
        <f t="shared" si="49"/>
        <v>0</v>
      </c>
      <c r="BL223" s="137" t="s">
        <v>126</v>
      </c>
      <c r="BM223" s="137" t="s">
        <v>471</v>
      </c>
    </row>
    <row r="224" spans="2:65" s="150" customFormat="1" ht="25.5" customHeight="1" x14ac:dyDescent="0.3">
      <c r="B224" s="151"/>
      <c r="C224" s="250" t="s">
        <v>303</v>
      </c>
      <c r="D224" s="250" t="s">
        <v>122</v>
      </c>
      <c r="E224" s="251" t="s">
        <v>472</v>
      </c>
      <c r="F224" s="252" t="s">
        <v>473</v>
      </c>
      <c r="G224" s="252"/>
      <c r="H224" s="252"/>
      <c r="I224" s="252"/>
      <c r="J224" s="253" t="s">
        <v>302</v>
      </c>
      <c r="K224" s="254">
        <v>7</v>
      </c>
      <c r="L224" s="299"/>
      <c r="M224" s="299"/>
      <c r="N224" s="255">
        <f t="shared" si="40"/>
        <v>0</v>
      </c>
      <c r="O224" s="255"/>
      <c r="P224" s="255"/>
      <c r="Q224" s="255"/>
      <c r="R224" s="156"/>
      <c r="T224" s="256" t="s">
        <v>5</v>
      </c>
      <c r="U224" s="257" t="s">
        <v>35</v>
      </c>
      <c r="V224" s="258">
        <v>0</v>
      </c>
      <c r="W224" s="258">
        <f t="shared" si="41"/>
        <v>0</v>
      </c>
      <c r="X224" s="258">
        <v>0</v>
      </c>
      <c r="Y224" s="258">
        <f t="shared" si="42"/>
        <v>0</v>
      </c>
      <c r="Z224" s="258">
        <v>0</v>
      </c>
      <c r="AA224" s="259">
        <f t="shared" si="43"/>
        <v>0</v>
      </c>
      <c r="AR224" s="137" t="s">
        <v>126</v>
      </c>
      <c r="AT224" s="137" t="s">
        <v>122</v>
      </c>
      <c r="AU224" s="137" t="s">
        <v>89</v>
      </c>
      <c r="AY224" s="137" t="s">
        <v>121</v>
      </c>
      <c r="BE224" s="260">
        <f t="shared" si="44"/>
        <v>0</v>
      </c>
      <c r="BF224" s="260">
        <f t="shared" si="45"/>
        <v>0</v>
      </c>
      <c r="BG224" s="260">
        <f t="shared" si="46"/>
        <v>0</v>
      </c>
      <c r="BH224" s="260">
        <f t="shared" si="47"/>
        <v>0</v>
      </c>
      <c r="BI224" s="260">
        <f t="shared" si="48"/>
        <v>0</v>
      </c>
      <c r="BJ224" s="137" t="s">
        <v>78</v>
      </c>
      <c r="BK224" s="260">
        <f t="shared" si="49"/>
        <v>0</v>
      </c>
      <c r="BL224" s="137" t="s">
        <v>126</v>
      </c>
      <c r="BM224" s="137" t="s">
        <v>474</v>
      </c>
    </row>
    <row r="225" spans="2:65" s="150" customFormat="1" ht="38.25" customHeight="1" x14ac:dyDescent="0.3">
      <c r="B225" s="151"/>
      <c r="C225" s="250" t="s">
        <v>475</v>
      </c>
      <c r="D225" s="250" t="s">
        <v>122</v>
      </c>
      <c r="E225" s="251" t="s">
        <v>476</v>
      </c>
      <c r="F225" s="252" t="s">
        <v>477</v>
      </c>
      <c r="G225" s="252"/>
      <c r="H225" s="252"/>
      <c r="I225" s="252"/>
      <c r="J225" s="253" t="s">
        <v>302</v>
      </c>
      <c r="K225" s="254">
        <v>2</v>
      </c>
      <c r="L225" s="299"/>
      <c r="M225" s="299"/>
      <c r="N225" s="255">
        <f t="shared" si="40"/>
        <v>0</v>
      </c>
      <c r="O225" s="255"/>
      <c r="P225" s="255"/>
      <c r="Q225" s="255"/>
      <c r="R225" s="156"/>
      <c r="T225" s="256" t="s">
        <v>5</v>
      </c>
      <c r="U225" s="257" t="s">
        <v>35</v>
      </c>
      <c r="V225" s="258">
        <v>0</v>
      </c>
      <c r="W225" s="258">
        <f t="shared" si="41"/>
        <v>0</v>
      </c>
      <c r="X225" s="258">
        <v>2.0799999999999998E-3</v>
      </c>
      <c r="Y225" s="258">
        <f t="shared" si="42"/>
        <v>4.1599999999999996E-3</v>
      </c>
      <c r="Z225" s="258">
        <v>0</v>
      </c>
      <c r="AA225" s="259">
        <f t="shared" si="43"/>
        <v>0</v>
      </c>
      <c r="AR225" s="137" t="s">
        <v>126</v>
      </c>
      <c r="AT225" s="137" t="s">
        <v>122</v>
      </c>
      <c r="AU225" s="137" t="s">
        <v>89</v>
      </c>
      <c r="AY225" s="137" t="s">
        <v>121</v>
      </c>
      <c r="BE225" s="260">
        <f t="shared" si="44"/>
        <v>0</v>
      </c>
      <c r="BF225" s="260">
        <f t="shared" si="45"/>
        <v>0</v>
      </c>
      <c r="BG225" s="260">
        <f t="shared" si="46"/>
        <v>0</v>
      </c>
      <c r="BH225" s="260">
        <f t="shared" si="47"/>
        <v>0</v>
      </c>
      <c r="BI225" s="260">
        <f t="shared" si="48"/>
        <v>0</v>
      </c>
      <c r="BJ225" s="137" t="s">
        <v>78</v>
      </c>
      <c r="BK225" s="260">
        <f t="shared" si="49"/>
        <v>0</v>
      </c>
      <c r="BL225" s="137" t="s">
        <v>126</v>
      </c>
      <c r="BM225" s="137" t="s">
        <v>478</v>
      </c>
    </row>
    <row r="226" spans="2:65" s="150" customFormat="1" ht="38.25" customHeight="1" x14ac:dyDescent="0.3">
      <c r="B226" s="151"/>
      <c r="C226" s="250" t="s">
        <v>307</v>
      </c>
      <c r="D226" s="250" t="s">
        <v>122</v>
      </c>
      <c r="E226" s="251" t="s">
        <v>479</v>
      </c>
      <c r="F226" s="252" t="s">
        <v>480</v>
      </c>
      <c r="G226" s="252"/>
      <c r="H226" s="252"/>
      <c r="I226" s="252"/>
      <c r="J226" s="253" t="s">
        <v>302</v>
      </c>
      <c r="K226" s="254">
        <v>2</v>
      </c>
      <c r="L226" s="299"/>
      <c r="M226" s="299"/>
      <c r="N226" s="255">
        <f t="shared" si="40"/>
        <v>0</v>
      </c>
      <c r="O226" s="255"/>
      <c r="P226" s="255"/>
      <c r="Q226" s="255"/>
      <c r="R226" s="156"/>
      <c r="T226" s="256" t="s">
        <v>5</v>
      </c>
      <c r="U226" s="257" t="s">
        <v>35</v>
      </c>
      <c r="V226" s="258">
        <v>0</v>
      </c>
      <c r="W226" s="258">
        <f t="shared" si="41"/>
        <v>0</v>
      </c>
      <c r="X226" s="258">
        <v>1.9599999999999999E-3</v>
      </c>
      <c r="Y226" s="258">
        <f t="shared" si="42"/>
        <v>3.9199999999999999E-3</v>
      </c>
      <c r="Z226" s="258">
        <v>0</v>
      </c>
      <c r="AA226" s="259">
        <f t="shared" si="43"/>
        <v>0</v>
      </c>
      <c r="AR226" s="137" t="s">
        <v>126</v>
      </c>
      <c r="AT226" s="137" t="s">
        <v>122</v>
      </c>
      <c r="AU226" s="137" t="s">
        <v>89</v>
      </c>
      <c r="AY226" s="137" t="s">
        <v>121</v>
      </c>
      <c r="BE226" s="260">
        <f t="shared" si="44"/>
        <v>0</v>
      </c>
      <c r="BF226" s="260">
        <f t="shared" si="45"/>
        <v>0</v>
      </c>
      <c r="BG226" s="260">
        <f t="shared" si="46"/>
        <v>0</v>
      </c>
      <c r="BH226" s="260">
        <f t="shared" si="47"/>
        <v>0</v>
      </c>
      <c r="BI226" s="260">
        <f t="shared" si="48"/>
        <v>0</v>
      </c>
      <c r="BJ226" s="137" t="s">
        <v>78</v>
      </c>
      <c r="BK226" s="260">
        <f t="shared" si="49"/>
        <v>0</v>
      </c>
      <c r="BL226" s="137" t="s">
        <v>126</v>
      </c>
      <c r="BM226" s="137" t="s">
        <v>481</v>
      </c>
    </row>
    <row r="227" spans="2:65" s="150" customFormat="1" ht="25.5" customHeight="1" x14ac:dyDescent="0.3">
      <c r="B227" s="151"/>
      <c r="C227" s="250" t="s">
        <v>482</v>
      </c>
      <c r="D227" s="250" t="s">
        <v>122</v>
      </c>
      <c r="E227" s="251" t="s">
        <v>483</v>
      </c>
      <c r="F227" s="252" t="s">
        <v>484</v>
      </c>
      <c r="G227" s="252"/>
      <c r="H227" s="252"/>
      <c r="I227" s="252"/>
      <c r="J227" s="253" t="s">
        <v>302</v>
      </c>
      <c r="K227" s="254">
        <v>3</v>
      </c>
      <c r="L227" s="299"/>
      <c r="M227" s="299"/>
      <c r="N227" s="255">
        <f t="shared" si="40"/>
        <v>0</v>
      </c>
      <c r="O227" s="255"/>
      <c r="P227" s="255"/>
      <c r="Q227" s="255"/>
      <c r="R227" s="156"/>
      <c r="T227" s="256" t="s">
        <v>5</v>
      </c>
      <c r="U227" s="257" t="s">
        <v>35</v>
      </c>
      <c r="V227" s="258">
        <v>0</v>
      </c>
      <c r="W227" s="258">
        <f t="shared" si="41"/>
        <v>0</v>
      </c>
      <c r="X227" s="258">
        <v>1.8E-3</v>
      </c>
      <c r="Y227" s="258">
        <f t="shared" si="42"/>
        <v>5.4000000000000003E-3</v>
      </c>
      <c r="Z227" s="258">
        <v>0</v>
      </c>
      <c r="AA227" s="259">
        <f t="shared" si="43"/>
        <v>0</v>
      </c>
      <c r="AR227" s="137" t="s">
        <v>126</v>
      </c>
      <c r="AT227" s="137" t="s">
        <v>122</v>
      </c>
      <c r="AU227" s="137" t="s">
        <v>89</v>
      </c>
      <c r="AY227" s="137" t="s">
        <v>121</v>
      </c>
      <c r="BE227" s="260">
        <f t="shared" si="44"/>
        <v>0</v>
      </c>
      <c r="BF227" s="260">
        <f t="shared" si="45"/>
        <v>0</v>
      </c>
      <c r="BG227" s="260">
        <f t="shared" si="46"/>
        <v>0</v>
      </c>
      <c r="BH227" s="260">
        <f t="shared" si="47"/>
        <v>0</v>
      </c>
      <c r="BI227" s="260">
        <f t="shared" si="48"/>
        <v>0</v>
      </c>
      <c r="BJ227" s="137" t="s">
        <v>78</v>
      </c>
      <c r="BK227" s="260">
        <f t="shared" si="49"/>
        <v>0</v>
      </c>
      <c r="BL227" s="137" t="s">
        <v>126</v>
      </c>
      <c r="BM227" s="137" t="s">
        <v>485</v>
      </c>
    </row>
    <row r="228" spans="2:65" s="150" customFormat="1" ht="25.5" customHeight="1" x14ac:dyDescent="0.3">
      <c r="B228" s="151"/>
      <c r="C228" s="250" t="s">
        <v>310</v>
      </c>
      <c r="D228" s="250" t="s">
        <v>122</v>
      </c>
      <c r="E228" s="251" t="s">
        <v>486</v>
      </c>
      <c r="F228" s="252" t="s">
        <v>487</v>
      </c>
      <c r="G228" s="252"/>
      <c r="H228" s="252"/>
      <c r="I228" s="252"/>
      <c r="J228" s="253" t="s">
        <v>125</v>
      </c>
      <c r="K228" s="254">
        <v>9</v>
      </c>
      <c r="L228" s="299"/>
      <c r="M228" s="299"/>
      <c r="N228" s="255">
        <f t="shared" si="40"/>
        <v>0</v>
      </c>
      <c r="O228" s="255"/>
      <c r="P228" s="255"/>
      <c r="Q228" s="255"/>
      <c r="R228" s="156"/>
      <c r="T228" s="256" t="s">
        <v>5</v>
      </c>
      <c r="U228" s="257" t="s">
        <v>35</v>
      </c>
      <c r="V228" s="258">
        <v>0</v>
      </c>
      <c r="W228" s="258">
        <f t="shared" si="41"/>
        <v>0</v>
      </c>
      <c r="X228" s="258">
        <v>1.6000000000000001E-4</v>
      </c>
      <c r="Y228" s="258">
        <f t="shared" si="42"/>
        <v>1.4400000000000001E-3</v>
      </c>
      <c r="Z228" s="258">
        <v>0</v>
      </c>
      <c r="AA228" s="259">
        <f t="shared" si="43"/>
        <v>0</v>
      </c>
      <c r="AR228" s="137" t="s">
        <v>126</v>
      </c>
      <c r="AT228" s="137" t="s">
        <v>122</v>
      </c>
      <c r="AU228" s="137" t="s">
        <v>89</v>
      </c>
      <c r="AY228" s="137" t="s">
        <v>121</v>
      </c>
      <c r="BE228" s="260">
        <f t="shared" si="44"/>
        <v>0</v>
      </c>
      <c r="BF228" s="260">
        <f t="shared" si="45"/>
        <v>0</v>
      </c>
      <c r="BG228" s="260">
        <f t="shared" si="46"/>
        <v>0</v>
      </c>
      <c r="BH228" s="260">
        <f t="shared" si="47"/>
        <v>0</v>
      </c>
      <c r="BI228" s="260">
        <f t="shared" si="48"/>
        <v>0</v>
      </c>
      <c r="BJ228" s="137" t="s">
        <v>78</v>
      </c>
      <c r="BK228" s="260">
        <f t="shared" si="49"/>
        <v>0</v>
      </c>
      <c r="BL228" s="137" t="s">
        <v>126</v>
      </c>
      <c r="BM228" s="137" t="s">
        <v>488</v>
      </c>
    </row>
    <row r="229" spans="2:65" s="150" customFormat="1" ht="25.5" customHeight="1" x14ac:dyDescent="0.3">
      <c r="B229" s="151"/>
      <c r="C229" s="286" t="s">
        <v>489</v>
      </c>
      <c r="D229" s="286" t="s">
        <v>490</v>
      </c>
      <c r="E229" s="287" t="s">
        <v>491</v>
      </c>
      <c r="F229" s="288" t="s">
        <v>492</v>
      </c>
      <c r="G229" s="288"/>
      <c r="H229" s="288"/>
      <c r="I229" s="288"/>
      <c r="J229" s="289" t="s">
        <v>125</v>
      </c>
      <c r="K229" s="290">
        <v>10</v>
      </c>
      <c r="L229" s="300"/>
      <c r="M229" s="300"/>
      <c r="N229" s="291">
        <f t="shared" si="40"/>
        <v>0</v>
      </c>
      <c r="O229" s="255"/>
      <c r="P229" s="255"/>
      <c r="Q229" s="255"/>
      <c r="R229" s="156"/>
      <c r="T229" s="256" t="s">
        <v>5</v>
      </c>
      <c r="U229" s="257" t="s">
        <v>35</v>
      </c>
      <c r="V229" s="258">
        <v>0</v>
      </c>
      <c r="W229" s="258">
        <f t="shared" si="41"/>
        <v>0</v>
      </c>
      <c r="X229" s="258">
        <v>1.6000000000000001E-4</v>
      </c>
      <c r="Y229" s="258">
        <f t="shared" si="42"/>
        <v>1.6000000000000001E-3</v>
      </c>
      <c r="Z229" s="258">
        <v>0</v>
      </c>
      <c r="AA229" s="259">
        <f t="shared" si="43"/>
        <v>0</v>
      </c>
      <c r="AR229" s="137" t="s">
        <v>136</v>
      </c>
      <c r="AT229" s="137" t="s">
        <v>490</v>
      </c>
      <c r="AU229" s="137" t="s">
        <v>89</v>
      </c>
      <c r="AY229" s="137" t="s">
        <v>121</v>
      </c>
      <c r="BE229" s="260">
        <f t="shared" si="44"/>
        <v>0</v>
      </c>
      <c r="BF229" s="260">
        <f t="shared" si="45"/>
        <v>0</v>
      </c>
      <c r="BG229" s="260">
        <f t="shared" si="46"/>
        <v>0</v>
      </c>
      <c r="BH229" s="260">
        <f t="shared" si="47"/>
        <v>0</v>
      </c>
      <c r="BI229" s="260">
        <f t="shared" si="48"/>
        <v>0</v>
      </c>
      <c r="BJ229" s="137" t="s">
        <v>78</v>
      </c>
      <c r="BK229" s="260">
        <f t="shared" si="49"/>
        <v>0</v>
      </c>
      <c r="BL229" s="137" t="s">
        <v>126</v>
      </c>
      <c r="BM229" s="137" t="s">
        <v>493</v>
      </c>
    </row>
    <row r="230" spans="2:65" s="150" customFormat="1" ht="25.5" customHeight="1" x14ac:dyDescent="0.3">
      <c r="B230" s="151"/>
      <c r="C230" s="250" t="s">
        <v>314</v>
      </c>
      <c r="D230" s="250" t="s">
        <v>122</v>
      </c>
      <c r="E230" s="251" t="s">
        <v>494</v>
      </c>
      <c r="F230" s="252" t="s">
        <v>495</v>
      </c>
      <c r="G230" s="252"/>
      <c r="H230" s="252"/>
      <c r="I230" s="252"/>
      <c r="J230" s="253" t="s">
        <v>125</v>
      </c>
      <c r="K230" s="254">
        <v>5</v>
      </c>
      <c r="L230" s="299"/>
      <c r="M230" s="299"/>
      <c r="N230" s="255">
        <f t="shared" si="40"/>
        <v>0</v>
      </c>
      <c r="O230" s="255"/>
      <c r="P230" s="255"/>
      <c r="Q230" s="255"/>
      <c r="R230" s="156"/>
      <c r="T230" s="256" t="s">
        <v>5</v>
      </c>
      <c r="U230" s="257" t="s">
        <v>35</v>
      </c>
      <c r="V230" s="258">
        <v>0</v>
      </c>
      <c r="W230" s="258">
        <f t="shared" si="41"/>
        <v>0</v>
      </c>
      <c r="X230" s="258">
        <v>0</v>
      </c>
      <c r="Y230" s="258">
        <f t="shared" si="42"/>
        <v>0</v>
      </c>
      <c r="Z230" s="258">
        <v>0</v>
      </c>
      <c r="AA230" s="259">
        <f t="shared" si="43"/>
        <v>0</v>
      </c>
      <c r="AR230" s="137" t="s">
        <v>126</v>
      </c>
      <c r="AT230" s="137" t="s">
        <v>122</v>
      </c>
      <c r="AU230" s="137" t="s">
        <v>89</v>
      </c>
      <c r="AY230" s="137" t="s">
        <v>121</v>
      </c>
      <c r="BE230" s="260">
        <f t="shared" si="44"/>
        <v>0</v>
      </c>
      <c r="BF230" s="260">
        <f t="shared" si="45"/>
        <v>0</v>
      </c>
      <c r="BG230" s="260">
        <f t="shared" si="46"/>
        <v>0</v>
      </c>
      <c r="BH230" s="260">
        <f t="shared" si="47"/>
        <v>0</v>
      </c>
      <c r="BI230" s="260">
        <f t="shared" si="48"/>
        <v>0</v>
      </c>
      <c r="BJ230" s="137" t="s">
        <v>78</v>
      </c>
      <c r="BK230" s="260">
        <f t="shared" si="49"/>
        <v>0</v>
      </c>
      <c r="BL230" s="137" t="s">
        <v>126</v>
      </c>
      <c r="BM230" s="137" t="s">
        <v>496</v>
      </c>
    </row>
    <row r="231" spans="2:65" s="150" customFormat="1" ht="16.5" customHeight="1" x14ac:dyDescent="0.3">
      <c r="B231" s="151"/>
      <c r="C231" s="250" t="s">
        <v>497</v>
      </c>
      <c r="D231" s="250" t="s">
        <v>122</v>
      </c>
      <c r="E231" s="251" t="s">
        <v>498</v>
      </c>
      <c r="F231" s="252" t="s">
        <v>499</v>
      </c>
      <c r="G231" s="252"/>
      <c r="H231" s="252"/>
      <c r="I231" s="252"/>
      <c r="J231" s="253" t="s">
        <v>302</v>
      </c>
      <c r="K231" s="254">
        <v>3</v>
      </c>
      <c r="L231" s="299"/>
      <c r="M231" s="299"/>
      <c r="N231" s="255">
        <f t="shared" si="40"/>
        <v>0</v>
      </c>
      <c r="O231" s="255"/>
      <c r="P231" s="255"/>
      <c r="Q231" s="255"/>
      <c r="R231" s="156"/>
      <c r="T231" s="256" t="s">
        <v>5</v>
      </c>
      <c r="U231" s="257" t="s">
        <v>35</v>
      </c>
      <c r="V231" s="258">
        <v>0</v>
      </c>
      <c r="W231" s="258">
        <f t="shared" si="41"/>
        <v>0</v>
      </c>
      <c r="X231" s="258">
        <v>1.8400000000000001E-3</v>
      </c>
      <c r="Y231" s="258">
        <f t="shared" si="42"/>
        <v>5.5200000000000006E-3</v>
      </c>
      <c r="Z231" s="258">
        <v>0</v>
      </c>
      <c r="AA231" s="259">
        <f t="shared" si="43"/>
        <v>0</v>
      </c>
      <c r="AR231" s="137" t="s">
        <v>126</v>
      </c>
      <c r="AT231" s="137" t="s">
        <v>122</v>
      </c>
      <c r="AU231" s="137" t="s">
        <v>89</v>
      </c>
      <c r="AY231" s="137" t="s">
        <v>121</v>
      </c>
      <c r="BE231" s="260">
        <f t="shared" si="44"/>
        <v>0</v>
      </c>
      <c r="BF231" s="260">
        <f t="shared" si="45"/>
        <v>0</v>
      </c>
      <c r="BG231" s="260">
        <f t="shared" si="46"/>
        <v>0</v>
      </c>
      <c r="BH231" s="260">
        <f t="shared" si="47"/>
        <v>0</v>
      </c>
      <c r="BI231" s="260">
        <f t="shared" si="48"/>
        <v>0</v>
      </c>
      <c r="BJ231" s="137" t="s">
        <v>78</v>
      </c>
      <c r="BK231" s="260">
        <f t="shared" si="49"/>
        <v>0</v>
      </c>
      <c r="BL231" s="137" t="s">
        <v>126</v>
      </c>
      <c r="BM231" s="137" t="s">
        <v>500</v>
      </c>
    </row>
    <row r="232" spans="2:65" s="150" customFormat="1" ht="25.5" customHeight="1" x14ac:dyDescent="0.3">
      <c r="B232" s="151"/>
      <c r="C232" s="250" t="s">
        <v>317</v>
      </c>
      <c r="D232" s="250" t="s">
        <v>122</v>
      </c>
      <c r="E232" s="251" t="s">
        <v>501</v>
      </c>
      <c r="F232" s="252" t="s">
        <v>502</v>
      </c>
      <c r="G232" s="252"/>
      <c r="H232" s="252"/>
      <c r="I232" s="252"/>
      <c r="J232" s="253" t="s">
        <v>125</v>
      </c>
      <c r="K232" s="254">
        <v>3</v>
      </c>
      <c r="L232" s="299"/>
      <c r="M232" s="299"/>
      <c r="N232" s="255">
        <f t="shared" si="40"/>
        <v>0</v>
      </c>
      <c r="O232" s="255"/>
      <c r="P232" s="255"/>
      <c r="Q232" s="255"/>
      <c r="R232" s="156"/>
      <c r="T232" s="256" t="s">
        <v>5</v>
      </c>
      <c r="U232" s="257" t="s">
        <v>35</v>
      </c>
      <c r="V232" s="258">
        <v>0</v>
      </c>
      <c r="W232" s="258">
        <f t="shared" si="41"/>
        <v>0</v>
      </c>
      <c r="X232" s="258">
        <v>1.8400000000000001E-3</v>
      </c>
      <c r="Y232" s="258">
        <f t="shared" si="42"/>
        <v>5.5200000000000006E-3</v>
      </c>
      <c r="Z232" s="258">
        <v>0</v>
      </c>
      <c r="AA232" s="259">
        <f t="shared" si="43"/>
        <v>0</v>
      </c>
      <c r="AR232" s="137" t="s">
        <v>126</v>
      </c>
      <c r="AT232" s="137" t="s">
        <v>122</v>
      </c>
      <c r="AU232" s="137" t="s">
        <v>89</v>
      </c>
      <c r="AY232" s="137" t="s">
        <v>121</v>
      </c>
      <c r="BE232" s="260">
        <f t="shared" si="44"/>
        <v>0</v>
      </c>
      <c r="BF232" s="260">
        <f t="shared" si="45"/>
        <v>0</v>
      </c>
      <c r="BG232" s="260">
        <f t="shared" si="46"/>
        <v>0</v>
      </c>
      <c r="BH232" s="260">
        <f t="shared" si="47"/>
        <v>0</v>
      </c>
      <c r="BI232" s="260">
        <f t="shared" si="48"/>
        <v>0</v>
      </c>
      <c r="BJ232" s="137" t="s">
        <v>78</v>
      </c>
      <c r="BK232" s="260">
        <f t="shared" si="49"/>
        <v>0</v>
      </c>
      <c r="BL232" s="137" t="s">
        <v>126</v>
      </c>
      <c r="BM232" s="137" t="s">
        <v>503</v>
      </c>
    </row>
    <row r="233" spans="2:65" s="150" customFormat="1" ht="16.5" customHeight="1" x14ac:dyDescent="0.3">
      <c r="B233" s="151"/>
      <c r="C233" s="250" t="s">
        <v>504</v>
      </c>
      <c r="D233" s="250" t="s">
        <v>122</v>
      </c>
      <c r="E233" s="251" t="s">
        <v>505</v>
      </c>
      <c r="F233" s="252" t="s">
        <v>506</v>
      </c>
      <c r="G233" s="252"/>
      <c r="H233" s="252"/>
      <c r="I233" s="252"/>
      <c r="J233" s="253" t="s">
        <v>125</v>
      </c>
      <c r="K233" s="254">
        <v>13</v>
      </c>
      <c r="L233" s="299"/>
      <c r="M233" s="299"/>
      <c r="N233" s="255">
        <f t="shared" si="40"/>
        <v>0</v>
      </c>
      <c r="O233" s="255"/>
      <c r="P233" s="255"/>
      <c r="Q233" s="255"/>
      <c r="R233" s="156"/>
      <c r="T233" s="256" t="s">
        <v>5</v>
      </c>
      <c r="U233" s="257" t="s">
        <v>35</v>
      </c>
      <c r="V233" s="258">
        <v>0</v>
      </c>
      <c r="W233" s="258">
        <f t="shared" si="41"/>
        <v>0</v>
      </c>
      <c r="X233" s="258">
        <v>0</v>
      </c>
      <c r="Y233" s="258">
        <f t="shared" si="42"/>
        <v>0</v>
      </c>
      <c r="Z233" s="258">
        <v>0</v>
      </c>
      <c r="AA233" s="259">
        <f t="shared" si="43"/>
        <v>0</v>
      </c>
      <c r="AR233" s="137" t="s">
        <v>126</v>
      </c>
      <c r="AT233" s="137" t="s">
        <v>122</v>
      </c>
      <c r="AU233" s="137" t="s">
        <v>89</v>
      </c>
      <c r="AY233" s="137" t="s">
        <v>121</v>
      </c>
      <c r="BE233" s="260">
        <f t="shared" si="44"/>
        <v>0</v>
      </c>
      <c r="BF233" s="260">
        <f t="shared" si="45"/>
        <v>0</v>
      </c>
      <c r="BG233" s="260">
        <f t="shared" si="46"/>
        <v>0</v>
      </c>
      <c r="BH233" s="260">
        <f t="shared" si="47"/>
        <v>0</v>
      </c>
      <c r="BI233" s="260">
        <f t="shared" si="48"/>
        <v>0</v>
      </c>
      <c r="BJ233" s="137" t="s">
        <v>78</v>
      </c>
      <c r="BK233" s="260">
        <f t="shared" si="49"/>
        <v>0</v>
      </c>
      <c r="BL233" s="137" t="s">
        <v>126</v>
      </c>
      <c r="BM233" s="137" t="s">
        <v>507</v>
      </c>
    </row>
    <row r="234" spans="2:65" s="150" customFormat="1" ht="25.5" customHeight="1" x14ac:dyDescent="0.3">
      <c r="B234" s="151"/>
      <c r="C234" s="250" t="s">
        <v>321</v>
      </c>
      <c r="D234" s="250" t="s">
        <v>122</v>
      </c>
      <c r="E234" s="251" t="s">
        <v>508</v>
      </c>
      <c r="F234" s="252" t="s">
        <v>509</v>
      </c>
      <c r="G234" s="252"/>
      <c r="H234" s="252"/>
      <c r="I234" s="252"/>
      <c r="J234" s="253" t="s">
        <v>125</v>
      </c>
      <c r="K234" s="254">
        <v>3</v>
      </c>
      <c r="L234" s="299"/>
      <c r="M234" s="299"/>
      <c r="N234" s="255">
        <f t="shared" si="40"/>
        <v>0</v>
      </c>
      <c r="O234" s="255"/>
      <c r="P234" s="255"/>
      <c r="Q234" s="255"/>
      <c r="R234" s="156"/>
      <c r="T234" s="256" t="s">
        <v>5</v>
      </c>
      <c r="U234" s="257" t="s">
        <v>35</v>
      </c>
      <c r="V234" s="258">
        <v>0</v>
      </c>
      <c r="W234" s="258">
        <f t="shared" si="41"/>
        <v>0</v>
      </c>
      <c r="X234" s="258">
        <v>5.1999999999999995E-4</v>
      </c>
      <c r="Y234" s="258">
        <f t="shared" si="42"/>
        <v>1.5599999999999998E-3</v>
      </c>
      <c r="Z234" s="258">
        <v>0</v>
      </c>
      <c r="AA234" s="259">
        <f t="shared" si="43"/>
        <v>0</v>
      </c>
      <c r="AR234" s="137" t="s">
        <v>126</v>
      </c>
      <c r="AT234" s="137" t="s">
        <v>122</v>
      </c>
      <c r="AU234" s="137" t="s">
        <v>89</v>
      </c>
      <c r="AY234" s="137" t="s">
        <v>121</v>
      </c>
      <c r="BE234" s="260">
        <f t="shared" si="44"/>
        <v>0</v>
      </c>
      <c r="BF234" s="260">
        <f t="shared" si="45"/>
        <v>0</v>
      </c>
      <c r="BG234" s="260">
        <f t="shared" si="46"/>
        <v>0</v>
      </c>
      <c r="BH234" s="260">
        <f t="shared" si="47"/>
        <v>0</v>
      </c>
      <c r="BI234" s="260">
        <f t="shared" si="48"/>
        <v>0</v>
      </c>
      <c r="BJ234" s="137" t="s">
        <v>78</v>
      </c>
      <c r="BK234" s="260">
        <f t="shared" si="49"/>
        <v>0</v>
      </c>
      <c r="BL234" s="137" t="s">
        <v>126</v>
      </c>
      <c r="BM234" s="137" t="s">
        <v>510</v>
      </c>
    </row>
    <row r="235" spans="2:65" s="150" customFormat="1" ht="16.5" customHeight="1" x14ac:dyDescent="0.3">
      <c r="B235" s="151"/>
      <c r="C235" s="250" t="s">
        <v>511</v>
      </c>
      <c r="D235" s="250" t="s">
        <v>122</v>
      </c>
      <c r="E235" s="251" t="s">
        <v>512</v>
      </c>
      <c r="F235" s="252" t="s">
        <v>513</v>
      </c>
      <c r="G235" s="252"/>
      <c r="H235" s="252"/>
      <c r="I235" s="252"/>
      <c r="J235" s="253" t="s">
        <v>125</v>
      </c>
      <c r="K235" s="254">
        <v>1</v>
      </c>
      <c r="L235" s="299"/>
      <c r="M235" s="299"/>
      <c r="N235" s="255">
        <f t="shared" si="40"/>
        <v>0</v>
      </c>
      <c r="O235" s="255"/>
      <c r="P235" s="255"/>
      <c r="Q235" s="255"/>
      <c r="R235" s="156"/>
      <c r="T235" s="256" t="s">
        <v>5</v>
      </c>
      <c r="U235" s="257" t="s">
        <v>35</v>
      </c>
      <c r="V235" s="258">
        <v>0</v>
      </c>
      <c r="W235" s="258">
        <f t="shared" si="41"/>
        <v>0</v>
      </c>
      <c r="X235" s="258">
        <v>2.7999999999999998E-4</v>
      </c>
      <c r="Y235" s="258">
        <f t="shared" si="42"/>
        <v>2.7999999999999998E-4</v>
      </c>
      <c r="Z235" s="258">
        <v>0</v>
      </c>
      <c r="AA235" s="259">
        <f t="shared" si="43"/>
        <v>0</v>
      </c>
      <c r="AR235" s="137" t="s">
        <v>126</v>
      </c>
      <c r="AT235" s="137" t="s">
        <v>122</v>
      </c>
      <c r="AU235" s="137" t="s">
        <v>89</v>
      </c>
      <c r="AY235" s="137" t="s">
        <v>121</v>
      </c>
      <c r="BE235" s="260">
        <f t="shared" si="44"/>
        <v>0</v>
      </c>
      <c r="BF235" s="260">
        <f t="shared" si="45"/>
        <v>0</v>
      </c>
      <c r="BG235" s="260">
        <f t="shared" si="46"/>
        <v>0</v>
      </c>
      <c r="BH235" s="260">
        <f t="shared" si="47"/>
        <v>0</v>
      </c>
      <c r="BI235" s="260">
        <f t="shared" si="48"/>
        <v>0</v>
      </c>
      <c r="BJ235" s="137" t="s">
        <v>78</v>
      </c>
      <c r="BK235" s="260">
        <f t="shared" si="49"/>
        <v>0</v>
      </c>
      <c r="BL235" s="137" t="s">
        <v>126</v>
      </c>
      <c r="BM235" s="137" t="s">
        <v>514</v>
      </c>
    </row>
    <row r="236" spans="2:65" s="150" customFormat="1" ht="25.5" customHeight="1" x14ac:dyDescent="0.3">
      <c r="B236" s="151"/>
      <c r="C236" s="250" t="s">
        <v>324</v>
      </c>
      <c r="D236" s="250" t="s">
        <v>122</v>
      </c>
      <c r="E236" s="251" t="s">
        <v>515</v>
      </c>
      <c r="F236" s="252" t="s">
        <v>516</v>
      </c>
      <c r="G236" s="252"/>
      <c r="H236" s="252"/>
      <c r="I236" s="252"/>
      <c r="J236" s="253" t="s">
        <v>125</v>
      </c>
      <c r="K236" s="254">
        <v>1</v>
      </c>
      <c r="L236" s="299"/>
      <c r="M236" s="299"/>
      <c r="N236" s="255">
        <f t="shared" si="40"/>
        <v>0</v>
      </c>
      <c r="O236" s="255"/>
      <c r="P236" s="255"/>
      <c r="Q236" s="255"/>
      <c r="R236" s="156"/>
      <c r="T236" s="256" t="s">
        <v>5</v>
      </c>
      <c r="U236" s="257" t="s">
        <v>35</v>
      </c>
      <c r="V236" s="258">
        <v>0</v>
      </c>
      <c r="W236" s="258">
        <f t="shared" si="41"/>
        <v>0</v>
      </c>
      <c r="X236" s="258">
        <v>1.6000000000000001E-4</v>
      </c>
      <c r="Y236" s="258">
        <f t="shared" si="42"/>
        <v>1.6000000000000001E-4</v>
      </c>
      <c r="Z236" s="258">
        <v>0</v>
      </c>
      <c r="AA236" s="259">
        <f t="shared" si="43"/>
        <v>0</v>
      </c>
      <c r="AR236" s="137" t="s">
        <v>126</v>
      </c>
      <c r="AT236" s="137" t="s">
        <v>122</v>
      </c>
      <c r="AU236" s="137" t="s">
        <v>89</v>
      </c>
      <c r="AY236" s="137" t="s">
        <v>121</v>
      </c>
      <c r="BE236" s="260">
        <f t="shared" si="44"/>
        <v>0</v>
      </c>
      <c r="BF236" s="260">
        <f t="shared" si="45"/>
        <v>0</v>
      </c>
      <c r="BG236" s="260">
        <f t="shared" si="46"/>
        <v>0</v>
      </c>
      <c r="BH236" s="260">
        <f t="shared" si="47"/>
        <v>0</v>
      </c>
      <c r="BI236" s="260">
        <f t="shared" si="48"/>
        <v>0</v>
      </c>
      <c r="BJ236" s="137" t="s">
        <v>78</v>
      </c>
      <c r="BK236" s="260">
        <f t="shared" si="49"/>
        <v>0</v>
      </c>
      <c r="BL236" s="137" t="s">
        <v>126</v>
      </c>
      <c r="BM236" s="137" t="s">
        <v>517</v>
      </c>
    </row>
    <row r="237" spans="2:65" s="150" customFormat="1" ht="16.5" customHeight="1" x14ac:dyDescent="0.3">
      <c r="B237" s="151"/>
      <c r="C237" s="250" t="s">
        <v>518</v>
      </c>
      <c r="D237" s="250" t="s">
        <v>122</v>
      </c>
      <c r="E237" s="251" t="s">
        <v>519</v>
      </c>
      <c r="F237" s="252" t="s">
        <v>520</v>
      </c>
      <c r="G237" s="252"/>
      <c r="H237" s="252"/>
      <c r="I237" s="252"/>
      <c r="J237" s="253" t="s">
        <v>125</v>
      </c>
      <c r="K237" s="254">
        <v>3</v>
      </c>
      <c r="L237" s="299"/>
      <c r="M237" s="299"/>
      <c r="N237" s="255">
        <f t="shared" si="40"/>
        <v>0</v>
      </c>
      <c r="O237" s="255"/>
      <c r="P237" s="255"/>
      <c r="Q237" s="255"/>
      <c r="R237" s="156"/>
      <c r="T237" s="256" t="s">
        <v>5</v>
      </c>
      <c r="U237" s="257" t="s">
        <v>35</v>
      </c>
      <c r="V237" s="258">
        <v>0</v>
      </c>
      <c r="W237" s="258">
        <f t="shared" si="41"/>
        <v>0</v>
      </c>
      <c r="X237" s="258">
        <v>9.0000000000000006E-5</v>
      </c>
      <c r="Y237" s="258">
        <f t="shared" si="42"/>
        <v>2.7E-4</v>
      </c>
      <c r="Z237" s="258">
        <v>0</v>
      </c>
      <c r="AA237" s="259">
        <f t="shared" si="43"/>
        <v>0</v>
      </c>
      <c r="AR237" s="137" t="s">
        <v>126</v>
      </c>
      <c r="AT237" s="137" t="s">
        <v>122</v>
      </c>
      <c r="AU237" s="137" t="s">
        <v>89</v>
      </c>
      <c r="AY237" s="137" t="s">
        <v>121</v>
      </c>
      <c r="BE237" s="260">
        <f t="shared" si="44"/>
        <v>0</v>
      </c>
      <c r="BF237" s="260">
        <f t="shared" si="45"/>
        <v>0</v>
      </c>
      <c r="BG237" s="260">
        <f t="shared" si="46"/>
        <v>0</v>
      </c>
      <c r="BH237" s="260">
        <f t="shared" si="47"/>
        <v>0</v>
      </c>
      <c r="BI237" s="260">
        <f t="shared" si="48"/>
        <v>0</v>
      </c>
      <c r="BJ237" s="137" t="s">
        <v>78</v>
      </c>
      <c r="BK237" s="260">
        <f t="shared" si="49"/>
        <v>0</v>
      </c>
      <c r="BL237" s="137" t="s">
        <v>126</v>
      </c>
      <c r="BM237" s="137" t="s">
        <v>521</v>
      </c>
    </row>
    <row r="238" spans="2:65" s="150" customFormat="1" ht="16.5" customHeight="1" x14ac:dyDescent="0.3">
      <c r="B238" s="151"/>
      <c r="C238" s="250" t="s">
        <v>328</v>
      </c>
      <c r="D238" s="250" t="s">
        <v>122</v>
      </c>
      <c r="E238" s="251" t="s">
        <v>522</v>
      </c>
      <c r="F238" s="252" t="s">
        <v>523</v>
      </c>
      <c r="G238" s="252"/>
      <c r="H238" s="252"/>
      <c r="I238" s="252"/>
      <c r="J238" s="253" t="s">
        <v>125</v>
      </c>
      <c r="K238" s="254">
        <v>4</v>
      </c>
      <c r="L238" s="299"/>
      <c r="M238" s="299"/>
      <c r="N238" s="255">
        <f t="shared" si="40"/>
        <v>0</v>
      </c>
      <c r="O238" s="255"/>
      <c r="P238" s="255"/>
      <c r="Q238" s="255"/>
      <c r="R238" s="156"/>
      <c r="T238" s="256" t="s">
        <v>5</v>
      </c>
      <c r="U238" s="257" t="s">
        <v>35</v>
      </c>
      <c r="V238" s="258">
        <v>0</v>
      </c>
      <c r="W238" s="258">
        <f t="shared" si="41"/>
        <v>0</v>
      </c>
      <c r="X238" s="258">
        <v>9.0000000000000006E-5</v>
      </c>
      <c r="Y238" s="258">
        <f t="shared" si="42"/>
        <v>3.6000000000000002E-4</v>
      </c>
      <c r="Z238" s="258">
        <v>0</v>
      </c>
      <c r="AA238" s="259">
        <f t="shared" si="43"/>
        <v>0</v>
      </c>
      <c r="AR238" s="137" t="s">
        <v>126</v>
      </c>
      <c r="AT238" s="137" t="s">
        <v>122</v>
      </c>
      <c r="AU238" s="137" t="s">
        <v>89</v>
      </c>
      <c r="AY238" s="137" t="s">
        <v>121</v>
      </c>
      <c r="BE238" s="260">
        <f t="shared" si="44"/>
        <v>0</v>
      </c>
      <c r="BF238" s="260">
        <f t="shared" si="45"/>
        <v>0</v>
      </c>
      <c r="BG238" s="260">
        <f t="shared" si="46"/>
        <v>0</v>
      </c>
      <c r="BH238" s="260">
        <f t="shared" si="47"/>
        <v>0</v>
      </c>
      <c r="BI238" s="260">
        <f t="shared" si="48"/>
        <v>0</v>
      </c>
      <c r="BJ238" s="137" t="s">
        <v>78</v>
      </c>
      <c r="BK238" s="260">
        <f t="shared" si="49"/>
        <v>0</v>
      </c>
      <c r="BL238" s="137" t="s">
        <v>126</v>
      </c>
      <c r="BM238" s="137" t="s">
        <v>524</v>
      </c>
    </row>
    <row r="239" spans="2:65" s="150" customFormat="1" ht="16.5" customHeight="1" x14ac:dyDescent="0.3">
      <c r="B239" s="151"/>
      <c r="C239" s="250" t="s">
        <v>525</v>
      </c>
      <c r="D239" s="250" t="s">
        <v>122</v>
      </c>
      <c r="E239" s="251" t="s">
        <v>526</v>
      </c>
      <c r="F239" s="252" t="s">
        <v>527</v>
      </c>
      <c r="G239" s="252"/>
      <c r="H239" s="252"/>
      <c r="I239" s="252"/>
      <c r="J239" s="253" t="s">
        <v>125</v>
      </c>
      <c r="K239" s="254">
        <v>1</v>
      </c>
      <c r="L239" s="299"/>
      <c r="M239" s="299"/>
      <c r="N239" s="255">
        <f t="shared" si="40"/>
        <v>0</v>
      </c>
      <c r="O239" s="255"/>
      <c r="P239" s="255"/>
      <c r="Q239" s="255"/>
      <c r="R239" s="156"/>
      <c r="T239" s="256" t="s">
        <v>5</v>
      </c>
      <c r="U239" s="257" t="s">
        <v>35</v>
      </c>
      <c r="V239" s="258">
        <v>0</v>
      </c>
      <c r="W239" s="258">
        <f t="shared" si="41"/>
        <v>0</v>
      </c>
      <c r="X239" s="258">
        <v>6.9999999999999994E-5</v>
      </c>
      <c r="Y239" s="258">
        <f t="shared" si="42"/>
        <v>6.9999999999999994E-5</v>
      </c>
      <c r="Z239" s="258">
        <v>0</v>
      </c>
      <c r="AA239" s="259">
        <f t="shared" si="43"/>
        <v>0</v>
      </c>
      <c r="AR239" s="137" t="s">
        <v>126</v>
      </c>
      <c r="AT239" s="137" t="s">
        <v>122</v>
      </c>
      <c r="AU239" s="137" t="s">
        <v>89</v>
      </c>
      <c r="AY239" s="137" t="s">
        <v>121</v>
      </c>
      <c r="BE239" s="260">
        <f t="shared" si="44"/>
        <v>0</v>
      </c>
      <c r="BF239" s="260">
        <f t="shared" si="45"/>
        <v>0</v>
      </c>
      <c r="BG239" s="260">
        <f t="shared" si="46"/>
        <v>0</v>
      </c>
      <c r="BH239" s="260">
        <f t="shared" si="47"/>
        <v>0</v>
      </c>
      <c r="BI239" s="260">
        <f t="shared" si="48"/>
        <v>0</v>
      </c>
      <c r="BJ239" s="137" t="s">
        <v>78</v>
      </c>
      <c r="BK239" s="260">
        <f t="shared" si="49"/>
        <v>0</v>
      </c>
      <c r="BL239" s="137" t="s">
        <v>126</v>
      </c>
      <c r="BM239" s="137" t="s">
        <v>528</v>
      </c>
    </row>
    <row r="240" spans="2:65" s="150" customFormat="1" ht="16.5" customHeight="1" x14ac:dyDescent="0.3">
      <c r="B240" s="151"/>
      <c r="C240" s="250" t="s">
        <v>332</v>
      </c>
      <c r="D240" s="250" t="s">
        <v>122</v>
      </c>
      <c r="E240" s="251" t="s">
        <v>529</v>
      </c>
      <c r="F240" s="252" t="s">
        <v>530</v>
      </c>
      <c r="G240" s="252"/>
      <c r="H240" s="252"/>
      <c r="I240" s="252"/>
      <c r="J240" s="253" t="s">
        <v>125</v>
      </c>
      <c r="K240" s="254">
        <v>7</v>
      </c>
      <c r="L240" s="299"/>
      <c r="M240" s="299"/>
      <c r="N240" s="255">
        <f t="shared" si="40"/>
        <v>0</v>
      </c>
      <c r="O240" s="255"/>
      <c r="P240" s="255"/>
      <c r="Q240" s="255"/>
      <c r="R240" s="156"/>
      <c r="T240" s="256" t="s">
        <v>5</v>
      </c>
      <c r="U240" s="257" t="s">
        <v>35</v>
      </c>
      <c r="V240" s="258">
        <v>0</v>
      </c>
      <c r="W240" s="258">
        <f t="shared" si="41"/>
        <v>0</v>
      </c>
      <c r="X240" s="258">
        <v>0</v>
      </c>
      <c r="Y240" s="258">
        <f t="shared" si="42"/>
        <v>0</v>
      </c>
      <c r="Z240" s="258">
        <v>0</v>
      </c>
      <c r="AA240" s="259">
        <f t="shared" si="43"/>
        <v>0</v>
      </c>
      <c r="AR240" s="137" t="s">
        <v>126</v>
      </c>
      <c r="AT240" s="137" t="s">
        <v>122</v>
      </c>
      <c r="AU240" s="137" t="s">
        <v>89</v>
      </c>
      <c r="AY240" s="137" t="s">
        <v>121</v>
      </c>
      <c r="BE240" s="260">
        <f t="shared" si="44"/>
        <v>0</v>
      </c>
      <c r="BF240" s="260">
        <f t="shared" si="45"/>
        <v>0</v>
      </c>
      <c r="BG240" s="260">
        <f t="shared" si="46"/>
        <v>0</v>
      </c>
      <c r="BH240" s="260">
        <f t="shared" si="47"/>
        <v>0</v>
      </c>
      <c r="BI240" s="260">
        <f t="shared" si="48"/>
        <v>0</v>
      </c>
      <c r="BJ240" s="137" t="s">
        <v>78</v>
      </c>
      <c r="BK240" s="260">
        <f t="shared" si="49"/>
        <v>0</v>
      </c>
      <c r="BL240" s="137" t="s">
        <v>126</v>
      </c>
      <c r="BM240" s="137" t="s">
        <v>531</v>
      </c>
    </row>
    <row r="241" spans="2:65" s="150" customFormat="1" ht="16.5" customHeight="1" x14ac:dyDescent="0.3">
      <c r="B241" s="151"/>
      <c r="C241" s="250" t="s">
        <v>532</v>
      </c>
      <c r="D241" s="250" t="s">
        <v>122</v>
      </c>
      <c r="E241" s="251" t="s">
        <v>533</v>
      </c>
      <c r="F241" s="252" t="s">
        <v>534</v>
      </c>
      <c r="G241" s="252"/>
      <c r="H241" s="252"/>
      <c r="I241" s="252"/>
      <c r="J241" s="253" t="s">
        <v>125</v>
      </c>
      <c r="K241" s="254">
        <v>7</v>
      </c>
      <c r="L241" s="299"/>
      <c r="M241" s="299"/>
      <c r="N241" s="255">
        <f t="shared" si="40"/>
        <v>0</v>
      </c>
      <c r="O241" s="255"/>
      <c r="P241" s="255"/>
      <c r="Q241" s="255"/>
      <c r="R241" s="156"/>
      <c r="T241" s="256" t="s">
        <v>5</v>
      </c>
      <c r="U241" s="257" t="s">
        <v>35</v>
      </c>
      <c r="V241" s="258">
        <v>0</v>
      </c>
      <c r="W241" s="258">
        <f t="shared" si="41"/>
        <v>0</v>
      </c>
      <c r="X241" s="258">
        <v>0</v>
      </c>
      <c r="Y241" s="258">
        <f t="shared" si="42"/>
        <v>0</v>
      </c>
      <c r="Z241" s="258">
        <v>0</v>
      </c>
      <c r="AA241" s="259">
        <f t="shared" si="43"/>
        <v>0</v>
      </c>
      <c r="AR241" s="137" t="s">
        <v>126</v>
      </c>
      <c r="AT241" s="137" t="s">
        <v>122</v>
      </c>
      <c r="AU241" s="137" t="s">
        <v>89</v>
      </c>
      <c r="AY241" s="137" t="s">
        <v>121</v>
      </c>
      <c r="BE241" s="260">
        <f t="shared" si="44"/>
        <v>0</v>
      </c>
      <c r="BF241" s="260">
        <f t="shared" si="45"/>
        <v>0</v>
      </c>
      <c r="BG241" s="260">
        <f t="shared" si="46"/>
        <v>0</v>
      </c>
      <c r="BH241" s="260">
        <f t="shared" si="47"/>
        <v>0</v>
      </c>
      <c r="BI241" s="260">
        <f t="shared" si="48"/>
        <v>0</v>
      </c>
      <c r="BJ241" s="137" t="s">
        <v>78</v>
      </c>
      <c r="BK241" s="260">
        <f t="shared" si="49"/>
        <v>0</v>
      </c>
      <c r="BL241" s="137" t="s">
        <v>126</v>
      </c>
      <c r="BM241" s="137" t="s">
        <v>535</v>
      </c>
    </row>
    <row r="242" spans="2:65" s="150" customFormat="1" ht="25.5" customHeight="1" x14ac:dyDescent="0.3">
      <c r="B242" s="151"/>
      <c r="C242" s="250" t="s">
        <v>398</v>
      </c>
      <c r="D242" s="250" t="s">
        <v>122</v>
      </c>
      <c r="E242" s="251" t="s">
        <v>536</v>
      </c>
      <c r="F242" s="252" t="s">
        <v>537</v>
      </c>
      <c r="G242" s="252"/>
      <c r="H242" s="252"/>
      <c r="I242" s="252"/>
      <c r="J242" s="253" t="s">
        <v>233</v>
      </c>
      <c r="K242" s="254">
        <v>1065.1199999999999</v>
      </c>
      <c r="L242" s="299"/>
      <c r="M242" s="299"/>
      <c r="N242" s="255">
        <f t="shared" si="40"/>
        <v>0</v>
      </c>
      <c r="O242" s="255"/>
      <c r="P242" s="255"/>
      <c r="Q242" s="255"/>
      <c r="R242" s="156"/>
      <c r="T242" s="256" t="s">
        <v>5</v>
      </c>
      <c r="U242" s="257" t="s">
        <v>35</v>
      </c>
      <c r="V242" s="258">
        <v>0</v>
      </c>
      <c r="W242" s="258">
        <f t="shared" si="41"/>
        <v>0</v>
      </c>
      <c r="X242" s="258">
        <v>0</v>
      </c>
      <c r="Y242" s="258">
        <f t="shared" si="42"/>
        <v>0</v>
      </c>
      <c r="Z242" s="258">
        <v>0</v>
      </c>
      <c r="AA242" s="259">
        <f t="shared" si="43"/>
        <v>0</v>
      </c>
      <c r="AR242" s="137" t="s">
        <v>150</v>
      </c>
      <c r="AT242" s="137" t="s">
        <v>122</v>
      </c>
      <c r="AU242" s="137" t="s">
        <v>89</v>
      </c>
      <c r="AY242" s="137" t="s">
        <v>121</v>
      </c>
      <c r="BE242" s="260">
        <f t="shared" si="44"/>
        <v>0</v>
      </c>
      <c r="BF242" s="260">
        <f t="shared" si="45"/>
        <v>0</v>
      </c>
      <c r="BG242" s="260">
        <f t="shared" si="46"/>
        <v>0</v>
      </c>
      <c r="BH242" s="260">
        <f t="shared" si="47"/>
        <v>0</v>
      </c>
      <c r="BI242" s="260">
        <f t="shared" si="48"/>
        <v>0</v>
      </c>
      <c r="BJ242" s="137" t="s">
        <v>78</v>
      </c>
      <c r="BK242" s="260">
        <f t="shared" si="49"/>
        <v>0</v>
      </c>
      <c r="BL242" s="137" t="s">
        <v>150</v>
      </c>
      <c r="BM242" s="137" t="s">
        <v>538</v>
      </c>
    </row>
    <row r="243" spans="2:65" s="150" customFormat="1" ht="25.5" customHeight="1" x14ac:dyDescent="0.3">
      <c r="B243" s="151"/>
      <c r="C243" s="250" t="s">
        <v>539</v>
      </c>
      <c r="D243" s="250" t="s">
        <v>122</v>
      </c>
      <c r="E243" s="251" t="s">
        <v>540</v>
      </c>
      <c r="F243" s="252" t="s">
        <v>541</v>
      </c>
      <c r="G243" s="252"/>
      <c r="H243" s="252"/>
      <c r="I243" s="252"/>
      <c r="J243" s="253" t="s">
        <v>233</v>
      </c>
      <c r="K243" s="254">
        <v>1065.1199999999999</v>
      </c>
      <c r="L243" s="299"/>
      <c r="M243" s="299"/>
      <c r="N243" s="255">
        <f t="shared" si="40"/>
        <v>0</v>
      </c>
      <c r="O243" s="255"/>
      <c r="P243" s="255"/>
      <c r="Q243" s="255"/>
      <c r="R243" s="156"/>
      <c r="T243" s="256" t="s">
        <v>5</v>
      </c>
      <c r="U243" s="257" t="s">
        <v>35</v>
      </c>
      <c r="V243" s="258">
        <v>0</v>
      </c>
      <c r="W243" s="258">
        <f t="shared" si="41"/>
        <v>0</v>
      </c>
      <c r="X243" s="258">
        <v>0</v>
      </c>
      <c r="Y243" s="258">
        <f t="shared" si="42"/>
        <v>0</v>
      </c>
      <c r="Z243" s="258">
        <v>0</v>
      </c>
      <c r="AA243" s="259">
        <f t="shared" si="43"/>
        <v>0</v>
      </c>
      <c r="AR243" s="137" t="s">
        <v>150</v>
      </c>
      <c r="AT243" s="137" t="s">
        <v>122</v>
      </c>
      <c r="AU243" s="137" t="s">
        <v>89</v>
      </c>
      <c r="AY243" s="137" t="s">
        <v>121</v>
      </c>
      <c r="BE243" s="260">
        <f t="shared" si="44"/>
        <v>0</v>
      </c>
      <c r="BF243" s="260">
        <f t="shared" si="45"/>
        <v>0</v>
      </c>
      <c r="BG243" s="260">
        <f t="shared" si="46"/>
        <v>0</v>
      </c>
      <c r="BH243" s="260">
        <f t="shared" si="47"/>
        <v>0</v>
      </c>
      <c r="BI243" s="260">
        <f t="shared" si="48"/>
        <v>0</v>
      </c>
      <c r="BJ243" s="137" t="s">
        <v>78</v>
      </c>
      <c r="BK243" s="260">
        <f t="shared" si="49"/>
        <v>0</v>
      </c>
      <c r="BL243" s="137" t="s">
        <v>150</v>
      </c>
      <c r="BM243" s="137" t="s">
        <v>542</v>
      </c>
    </row>
    <row r="244" spans="2:65" s="240" customFormat="1" ht="22.35" customHeight="1" x14ac:dyDescent="0.35">
      <c r="B244" s="235"/>
      <c r="C244" s="236"/>
      <c r="D244" s="247" t="s">
        <v>103</v>
      </c>
      <c r="E244" s="247"/>
      <c r="F244" s="247"/>
      <c r="G244" s="247"/>
      <c r="H244" s="247"/>
      <c r="I244" s="247"/>
      <c r="J244" s="247"/>
      <c r="K244" s="247"/>
      <c r="L244" s="247"/>
      <c r="M244" s="247"/>
      <c r="N244" s="283">
        <f>BK244</f>
        <v>0</v>
      </c>
      <c r="O244" s="284"/>
      <c r="P244" s="284"/>
      <c r="Q244" s="284"/>
      <c r="R244" s="239"/>
      <c r="T244" s="241"/>
      <c r="U244" s="236"/>
      <c r="V244" s="236"/>
      <c r="W244" s="242">
        <f>SUM(W245:W249)</f>
        <v>0</v>
      </c>
      <c r="X244" s="236"/>
      <c r="Y244" s="242">
        <f>SUM(Y245:Y249)</f>
        <v>0.15440000000000001</v>
      </c>
      <c r="Z244" s="236"/>
      <c r="AA244" s="243">
        <f>SUM(AA245:AA249)</f>
        <v>0</v>
      </c>
      <c r="AR244" s="244" t="s">
        <v>89</v>
      </c>
      <c r="AT244" s="245" t="s">
        <v>69</v>
      </c>
      <c r="AU244" s="245" t="s">
        <v>89</v>
      </c>
      <c r="AY244" s="244" t="s">
        <v>121</v>
      </c>
      <c r="BK244" s="246">
        <f>SUM(BK245:BK249)</f>
        <v>0</v>
      </c>
    </row>
    <row r="245" spans="2:65" s="150" customFormat="1" ht="38.25" customHeight="1" x14ac:dyDescent="0.3">
      <c r="B245" s="151"/>
      <c r="C245" s="250" t="s">
        <v>543</v>
      </c>
      <c r="D245" s="250" t="s">
        <v>122</v>
      </c>
      <c r="E245" s="251" t="s">
        <v>544</v>
      </c>
      <c r="F245" s="252" t="s">
        <v>545</v>
      </c>
      <c r="G245" s="252"/>
      <c r="H245" s="252"/>
      <c r="I245" s="252"/>
      <c r="J245" s="253" t="s">
        <v>302</v>
      </c>
      <c r="K245" s="254">
        <v>8</v>
      </c>
      <c r="L245" s="299"/>
      <c r="M245" s="299"/>
      <c r="N245" s="255">
        <f>ROUND(L245*K245,2)</f>
        <v>0</v>
      </c>
      <c r="O245" s="255"/>
      <c r="P245" s="255"/>
      <c r="Q245" s="255"/>
      <c r="R245" s="156"/>
      <c r="T245" s="256" t="s">
        <v>5</v>
      </c>
      <c r="U245" s="257" t="s">
        <v>35</v>
      </c>
      <c r="V245" s="258">
        <v>0</v>
      </c>
      <c r="W245" s="258">
        <f>V245*K245</f>
        <v>0</v>
      </c>
      <c r="X245" s="258">
        <v>1.865E-2</v>
      </c>
      <c r="Y245" s="258">
        <f>X245*K245</f>
        <v>0.1492</v>
      </c>
      <c r="Z245" s="258">
        <v>0</v>
      </c>
      <c r="AA245" s="259">
        <f>Z245*K245</f>
        <v>0</v>
      </c>
      <c r="AR245" s="137" t="s">
        <v>150</v>
      </c>
      <c r="AT245" s="137" t="s">
        <v>122</v>
      </c>
      <c r="AU245" s="137" t="s">
        <v>130</v>
      </c>
      <c r="AY245" s="137" t="s">
        <v>121</v>
      </c>
      <c r="BE245" s="260">
        <f>IF(U245="základní",N245,0)</f>
        <v>0</v>
      </c>
      <c r="BF245" s="260">
        <f>IF(U245="snížená",N245,0)</f>
        <v>0</v>
      </c>
      <c r="BG245" s="260">
        <f>IF(U245="zákl. přenesená",N245,0)</f>
        <v>0</v>
      </c>
      <c r="BH245" s="260">
        <f>IF(U245="sníž. přenesená",N245,0)</f>
        <v>0</v>
      </c>
      <c r="BI245" s="260">
        <f>IF(U245="nulová",N245,0)</f>
        <v>0</v>
      </c>
      <c r="BJ245" s="137" t="s">
        <v>78</v>
      </c>
      <c r="BK245" s="260">
        <f>ROUND(L245*K245,2)</f>
        <v>0</v>
      </c>
      <c r="BL245" s="137" t="s">
        <v>150</v>
      </c>
      <c r="BM245" s="137" t="s">
        <v>546</v>
      </c>
    </row>
    <row r="246" spans="2:65" s="150" customFormat="1" ht="16.5" customHeight="1" x14ac:dyDescent="0.3">
      <c r="B246" s="151"/>
      <c r="C246" s="250" t="s">
        <v>547</v>
      </c>
      <c r="D246" s="250" t="s">
        <v>122</v>
      </c>
      <c r="E246" s="251" t="s">
        <v>548</v>
      </c>
      <c r="F246" s="252" t="s">
        <v>549</v>
      </c>
      <c r="G246" s="252"/>
      <c r="H246" s="252"/>
      <c r="I246" s="252"/>
      <c r="J246" s="253" t="s">
        <v>302</v>
      </c>
      <c r="K246" s="254">
        <v>8</v>
      </c>
      <c r="L246" s="299"/>
      <c r="M246" s="299"/>
      <c r="N246" s="255">
        <f>ROUND(L246*K246,2)</f>
        <v>0</v>
      </c>
      <c r="O246" s="255"/>
      <c r="P246" s="255"/>
      <c r="Q246" s="255"/>
      <c r="R246" s="156"/>
      <c r="T246" s="256" t="s">
        <v>5</v>
      </c>
      <c r="U246" s="257" t="s">
        <v>35</v>
      </c>
      <c r="V246" s="258">
        <v>0</v>
      </c>
      <c r="W246" s="258">
        <f>V246*K246</f>
        <v>0</v>
      </c>
      <c r="X246" s="258">
        <v>1.4999999999999999E-4</v>
      </c>
      <c r="Y246" s="258">
        <f>X246*K246</f>
        <v>1.1999999999999999E-3</v>
      </c>
      <c r="Z246" s="258">
        <v>0</v>
      </c>
      <c r="AA246" s="259">
        <f>Z246*K246</f>
        <v>0</v>
      </c>
      <c r="AR246" s="137" t="s">
        <v>150</v>
      </c>
      <c r="AT246" s="137" t="s">
        <v>122</v>
      </c>
      <c r="AU246" s="137" t="s">
        <v>130</v>
      </c>
      <c r="AY246" s="137" t="s">
        <v>121</v>
      </c>
      <c r="BE246" s="260">
        <f>IF(U246="základní",N246,0)</f>
        <v>0</v>
      </c>
      <c r="BF246" s="260">
        <f>IF(U246="snížená",N246,0)</f>
        <v>0</v>
      </c>
      <c r="BG246" s="260">
        <f>IF(U246="zákl. přenesená",N246,0)</f>
        <v>0</v>
      </c>
      <c r="BH246" s="260">
        <f>IF(U246="sníž. přenesená",N246,0)</f>
        <v>0</v>
      </c>
      <c r="BI246" s="260">
        <f>IF(U246="nulová",N246,0)</f>
        <v>0</v>
      </c>
      <c r="BJ246" s="137" t="s">
        <v>78</v>
      </c>
      <c r="BK246" s="260">
        <f>ROUND(L246*K246,2)</f>
        <v>0</v>
      </c>
      <c r="BL246" s="137" t="s">
        <v>150</v>
      </c>
      <c r="BM246" s="137" t="s">
        <v>550</v>
      </c>
    </row>
    <row r="247" spans="2:65" s="150" customFormat="1" ht="16.5" customHeight="1" x14ac:dyDescent="0.3">
      <c r="B247" s="151"/>
      <c r="C247" s="250" t="s">
        <v>551</v>
      </c>
      <c r="D247" s="250" t="s">
        <v>122</v>
      </c>
      <c r="E247" s="251" t="s">
        <v>552</v>
      </c>
      <c r="F247" s="252" t="s">
        <v>553</v>
      </c>
      <c r="G247" s="252"/>
      <c r="H247" s="252"/>
      <c r="I247" s="252"/>
      <c r="J247" s="253" t="s">
        <v>302</v>
      </c>
      <c r="K247" s="254">
        <v>8</v>
      </c>
      <c r="L247" s="299"/>
      <c r="M247" s="299"/>
      <c r="N247" s="255">
        <f>ROUND(L247*K247,2)</f>
        <v>0</v>
      </c>
      <c r="O247" s="255"/>
      <c r="P247" s="255"/>
      <c r="Q247" s="255"/>
      <c r="R247" s="156"/>
      <c r="T247" s="256" t="s">
        <v>5</v>
      </c>
      <c r="U247" s="257" t="s">
        <v>35</v>
      </c>
      <c r="V247" s="258">
        <v>0</v>
      </c>
      <c r="W247" s="258">
        <f>V247*K247</f>
        <v>0</v>
      </c>
      <c r="X247" s="258">
        <v>5.0000000000000001E-4</v>
      </c>
      <c r="Y247" s="258">
        <f>X247*K247</f>
        <v>4.0000000000000001E-3</v>
      </c>
      <c r="Z247" s="258">
        <v>0</v>
      </c>
      <c r="AA247" s="259">
        <f>Z247*K247</f>
        <v>0</v>
      </c>
      <c r="AR247" s="137" t="s">
        <v>150</v>
      </c>
      <c r="AT247" s="137" t="s">
        <v>122</v>
      </c>
      <c r="AU247" s="137" t="s">
        <v>130</v>
      </c>
      <c r="AY247" s="137" t="s">
        <v>121</v>
      </c>
      <c r="BE247" s="260">
        <f>IF(U247="základní",N247,0)</f>
        <v>0</v>
      </c>
      <c r="BF247" s="260">
        <f>IF(U247="snížená",N247,0)</f>
        <v>0</v>
      </c>
      <c r="BG247" s="260">
        <f>IF(U247="zákl. přenesená",N247,0)</f>
        <v>0</v>
      </c>
      <c r="BH247" s="260">
        <f>IF(U247="sníž. přenesená",N247,0)</f>
        <v>0</v>
      </c>
      <c r="BI247" s="260">
        <f>IF(U247="nulová",N247,0)</f>
        <v>0</v>
      </c>
      <c r="BJ247" s="137" t="s">
        <v>78</v>
      </c>
      <c r="BK247" s="260">
        <f>ROUND(L247*K247,2)</f>
        <v>0</v>
      </c>
      <c r="BL247" s="137" t="s">
        <v>150</v>
      </c>
      <c r="BM247" s="137" t="s">
        <v>554</v>
      </c>
    </row>
    <row r="248" spans="2:65" s="150" customFormat="1" ht="25.5" customHeight="1" x14ac:dyDescent="0.3">
      <c r="B248" s="151"/>
      <c r="C248" s="250" t="s">
        <v>385</v>
      </c>
      <c r="D248" s="250" t="s">
        <v>122</v>
      </c>
      <c r="E248" s="251" t="s">
        <v>555</v>
      </c>
      <c r="F248" s="252" t="s">
        <v>556</v>
      </c>
      <c r="G248" s="252"/>
      <c r="H248" s="252"/>
      <c r="I248" s="252"/>
      <c r="J248" s="253" t="s">
        <v>233</v>
      </c>
      <c r="K248" s="254">
        <v>913.52</v>
      </c>
      <c r="L248" s="299"/>
      <c r="M248" s="299"/>
      <c r="N248" s="255">
        <f>ROUND(L248*K248,2)</f>
        <v>0</v>
      </c>
      <c r="O248" s="255"/>
      <c r="P248" s="255"/>
      <c r="Q248" s="255"/>
      <c r="R248" s="156"/>
      <c r="T248" s="256" t="s">
        <v>5</v>
      </c>
      <c r="U248" s="257" t="s">
        <v>35</v>
      </c>
      <c r="V248" s="258">
        <v>0</v>
      </c>
      <c r="W248" s="258">
        <f>V248*K248</f>
        <v>0</v>
      </c>
      <c r="X248" s="258">
        <v>0</v>
      </c>
      <c r="Y248" s="258">
        <f>X248*K248</f>
        <v>0</v>
      </c>
      <c r="Z248" s="258">
        <v>0</v>
      </c>
      <c r="AA248" s="259">
        <f>Z248*K248</f>
        <v>0</v>
      </c>
      <c r="AR248" s="137" t="s">
        <v>150</v>
      </c>
      <c r="AT248" s="137" t="s">
        <v>122</v>
      </c>
      <c r="AU248" s="137" t="s">
        <v>130</v>
      </c>
      <c r="AY248" s="137" t="s">
        <v>121</v>
      </c>
      <c r="BE248" s="260">
        <f>IF(U248="základní",N248,0)</f>
        <v>0</v>
      </c>
      <c r="BF248" s="260">
        <f>IF(U248="snížená",N248,0)</f>
        <v>0</v>
      </c>
      <c r="BG248" s="260">
        <f>IF(U248="zákl. přenesená",N248,0)</f>
        <v>0</v>
      </c>
      <c r="BH248" s="260">
        <f>IF(U248="sníž. přenesená",N248,0)</f>
        <v>0</v>
      </c>
      <c r="BI248" s="260">
        <f>IF(U248="nulová",N248,0)</f>
        <v>0</v>
      </c>
      <c r="BJ248" s="137" t="s">
        <v>78</v>
      </c>
      <c r="BK248" s="260">
        <f>ROUND(L248*K248,2)</f>
        <v>0</v>
      </c>
      <c r="BL248" s="137" t="s">
        <v>150</v>
      </c>
      <c r="BM248" s="137" t="s">
        <v>557</v>
      </c>
    </row>
    <row r="249" spans="2:65" s="150" customFormat="1" ht="25.5" customHeight="1" x14ac:dyDescent="0.3">
      <c r="B249" s="151"/>
      <c r="C249" s="250" t="s">
        <v>558</v>
      </c>
      <c r="D249" s="250" t="s">
        <v>122</v>
      </c>
      <c r="E249" s="251" t="s">
        <v>559</v>
      </c>
      <c r="F249" s="252" t="s">
        <v>560</v>
      </c>
      <c r="G249" s="252"/>
      <c r="H249" s="252"/>
      <c r="I249" s="252"/>
      <c r="J249" s="253" t="s">
        <v>233</v>
      </c>
      <c r="K249" s="254">
        <v>913.52</v>
      </c>
      <c r="L249" s="299"/>
      <c r="M249" s="299"/>
      <c r="N249" s="255">
        <f>ROUND(L249*K249,2)</f>
        <v>0</v>
      </c>
      <c r="O249" s="255"/>
      <c r="P249" s="255"/>
      <c r="Q249" s="255"/>
      <c r="R249" s="156"/>
      <c r="T249" s="256" t="s">
        <v>5</v>
      </c>
      <c r="U249" s="257" t="s">
        <v>35</v>
      </c>
      <c r="V249" s="258">
        <v>0</v>
      </c>
      <c r="W249" s="258">
        <f>V249*K249</f>
        <v>0</v>
      </c>
      <c r="X249" s="258">
        <v>0</v>
      </c>
      <c r="Y249" s="258">
        <f>X249*K249</f>
        <v>0</v>
      </c>
      <c r="Z249" s="258">
        <v>0</v>
      </c>
      <c r="AA249" s="259">
        <f>Z249*K249</f>
        <v>0</v>
      </c>
      <c r="AR249" s="137" t="s">
        <v>150</v>
      </c>
      <c r="AT249" s="137" t="s">
        <v>122</v>
      </c>
      <c r="AU249" s="137" t="s">
        <v>130</v>
      </c>
      <c r="AY249" s="137" t="s">
        <v>121</v>
      </c>
      <c r="BE249" s="260">
        <f>IF(U249="základní",N249,0)</f>
        <v>0</v>
      </c>
      <c r="BF249" s="260">
        <f>IF(U249="snížená",N249,0)</f>
        <v>0</v>
      </c>
      <c r="BG249" s="260">
        <f>IF(U249="zákl. přenesená",N249,0)</f>
        <v>0</v>
      </c>
      <c r="BH249" s="260">
        <f>IF(U249="sníž. přenesená",N249,0)</f>
        <v>0</v>
      </c>
      <c r="BI249" s="260">
        <f>IF(U249="nulová",N249,0)</f>
        <v>0</v>
      </c>
      <c r="BJ249" s="137" t="s">
        <v>78</v>
      </c>
      <c r="BK249" s="260">
        <f>ROUND(L249*K249,2)</f>
        <v>0</v>
      </c>
      <c r="BL249" s="137" t="s">
        <v>150</v>
      </c>
      <c r="BM249" s="137" t="s">
        <v>561</v>
      </c>
    </row>
    <row r="250" spans="2:65" s="240" customFormat="1" ht="29.85" customHeight="1" x14ac:dyDescent="0.35">
      <c r="B250" s="235"/>
      <c r="C250" s="236"/>
      <c r="D250" s="247" t="s">
        <v>104</v>
      </c>
      <c r="E250" s="247"/>
      <c r="F250" s="247"/>
      <c r="G250" s="247"/>
      <c r="H250" s="247"/>
      <c r="I250" s="247"/>
      <c r="J250" s="247"/>
      <c r="K250" s="247"/>
      <c r="L250" s="247"/>
      <c r="M250" s="247"/>
      <c r="N250" s="283">
        <f>BK250</f>
        <v>0</v>
      </c>
      <c r="O250" s="284"/>
      <c r="P250" s="284"/>
      <c r="Q250" s="284"/>
      <c r="R250" s="239"/>
      <c r="T250" s="241"/>
      <c r="U250" s="236"/>
      <c r="V250" s="236"/>
      <c r="W250" s="242">
        <f>SUM(W251:W255)</f>
        <v>0.625</v>
      </c>
      <c r="X250" s="236"/>
      <c r="Y250" s="242">
        <f>SUM(Y251:Y255)</f>
        <v>2.0000000000000001E-4</v>
      </c>
      <c r="Z250" s="236"/>
      <c r="AA250" s="243">
        <f>SUM(AA251:AA255)</f>
        <v>0</v>
      </c>
      <c r="AR250" s="244" t="s">
        <v>89</v>
      </c>
      <c r="AT250" s="245" t="s">
        <v>69</v>
      </c>
      <c r="AU250" s="245" t="s">
        <v>78</v>
      </c>
      <c r="AY250" s="244" t="s">
        <v>121</v>
      </c>
      <c r="BK250" s="246">
        <f>SUM(BK251:BK255)</f>
        <v>0</v>
      </c>
    </row>
    <row r="251" spans="2:65" s="150" customFormat="1" ht="38.25" customHeight="1" x14ac:dyDescent="0.3">
      <c r="B251" s="151"/>
      <c r="C251" s="250" t="s">
        <v>562</v>
      </c>
      <c r="D251" s="250" t="s">
        <v>122</v>
      </c>
      <c r="E251" s="251" t="s">
        <v>563</v>
      </c>
      <c r="F251" s="252" t="s">
        <v>564</v>
      </c>
      <c r="G251" s="252"/>
      <c r="H251" s="252"/>
      <c r="I251" s="252"/>
      <c r="J251" s="253" t="s">
        <v>125</v>
      </c>
      <c r="K251" s="254">
        <v>6</v>
      </c>
      <c r="L251" s="299"/>
      <c r="M251" s="299"/>
      <c r="N251" s="255">
        <f>ROUND(L251*K251,2)</f>
        <v>0</v>
      </c>
      <c r="O251" s="255"/>
      <c r="P251" s="255"/>
      <c r="Q251" s="255"/>
      <c r="R251" s="156"/>
      <c r="T251" s="256" t="s">
        <v>5</v>
      </c>
      <c r="U251" s="257" t="s">
        <v>35</v>
      </c>
      <c r="V251" s="258">
        <v>0</v>
      </c>
      <c r="W251" s="258">
        <f>V251*K251</f>
        <v>0</v>
      </c>
      <c r="X251" s="258">
        <v>0</v>
      </c>
      <c r="Y251" s="258">
        <f>X251*K251</f>
        <v>0</v>
      </c>
      <c r="Z251" s="258">
        <v>0</v>
      </c>
      <c r="AA251" s="259">
        <f>Z251*K251</f>
        <v>0</v>
      </c>
      <c r="AR251" s="137" t="s">
        <v>150</v>
      </c>
      <c r="AT251" s="137" t="s">
        <v>122</v>
      </c>
      <c r="AU251" s="137" t="s">
        <v>89</v>
      </c>
      <c r="AY251" s="137" t="s">
        <v>121</v>
      </c>
      <c r="BE251" s="260">
        <f>IF(U251="základní",N251,0)</f>
        <v>0</v>
      </c>
      <c r="BF251" s="260">
        <f>IF(U251="snížená",N251,0)</f>
        <v>0</v>
      </c>
      <c r="BG251" s="260">
        <f>IF(U251="zákl. přenesená",N251,0)</f>
        <v>0</v>
      </c>
      <c r="BH251" s="260">
        <f>IF(U251="sníž. přenesená",N251,0)</f>
        <v>0</v>
      </c>
      <c r="BI251" s="260">
        <f>IF(U251="nulová",N251,0)</f>
        <v>0</v>
      </c>
      <c r="BJ251" s="137" t="s">
        <v>78</v>
      </c>
      <c r="BK251" s="260">
        <f>ROUND(L251*K251,2)</f>
        <v>0</v>
      </c>
      <c r="BL251" s="137" t="s">
        <v>150</v>
      </c>
      <c r="BM251" s="137" t="s">
        <v>565</v>
      </c>
    </row>
    <row r="252" spans="2:65" s="150" customFormat="1" ht="38.25" customHeight="1" x14ac:dyDescent="0.3">
      <c r="B252" s="151"/>
      <c r="C252" s="250" t="s">
        <v>351</v>
      </c>
      <c r="D252" s="250" t="s">
        <v>122</v>
      </c>
      <c r="E252" s="251" t="s">
        <v>566</v>
      </c>
      <c r="F252" s="252" t="s">
        <v>567</v>
      </c>
      <c r="G252" s="252"/>
      <c r="H252" s="252"/>
      <c r="I252" s="252"/>
      <c r="J252" s="253" t="s">
        <v>125</v>
      </c>
      <c r="K252" s="254">
        <v>7</v>
      </c>
      <c r="L252" s="299"/>
      <c r="M252" s="299"/>
      <c r="N252" s="255">
        <f>ROUND(L252*K252,2)</f>
        <v>0</v>
      </c>
      <c r="O252" s="255"/>
      <c r="P252" s="255"/>
      <c r="Q252" s="255"/>
      <c r="R252" s="156"/>
      <c r="T252" s="256" t="s">
        <v>5</v>
      </c>
      <c r="U252" s="257" t="s">
        <v>35</v>
      </c>
      <c r="V252" s="258">
        <v>0</v>
      </c>
      <c r="W252" s="258">
        <f>V252*K252</f>
        <v>0</v>
      </c>
      <c r="X252" s="258">
        <v>0</v>
      </c>
      <c r="Y252" s="258">
        <f>X252*K252</f>
        <v>0</v>
      </c>
      <c r="Z252" s="258">
        <v>0</v>
      </c>
      <c r="AA252" s="259">
        <f>Z252*K252</f>
        <v>0</v>
      </c>
      <c r="AR252" s="137" t="s">
        <v>150</v>
      </c>
      <c r="AT252" s="137" t="s">
        <v>122</v>
      </c>
      <c r="AU252" s="137" t="s">
        <v>89</v>
      </c>
      <c r="AY252" s="137" t="s">
        <v>121</v>
      </c>
      <c r="BE252" s="260">
        <f>IF(U252="základní",N252,0)</f>
        <v>0</v>
      </c>
      <c r="BF252" s="260">
        <f>IF(U252="snížená",N252,0)</f>
        <v>0</v>
      </c>
      <c r="BG252" s="260">
        <f>IF(U252="zákl. přenesená",N252,0)</f>
        <v>0</v>
      </c>
      <c r="BH252" s="260">
        <f>IF(U252="sníž. přenesená",N252,0)</f>
        <v>0</v>
      </c>
      <c r="BI252" s="260">
        <f>IF(U252="nulová",N252,0)</f>
        <v>0</v>
      </c>
      <c r="BJ252" s="137" t="s">
        <v>78</v>
      </c>
      <c r="BK252" s="260">
        <f>ROUND(L252*K252,2)</f>
        <v>0</v>
      </c>
      <c r="BL252" s="137" t="s">
        <v>150</v>
      </c>
      <c r="BM252" s="137" t="s">
        <v>568</v>
      </c>
    </row>
    <row r="253" spans="2:65" s="150" customFormat="1" ht="38.25" customHeight="1" x14ac:dyDescent="0.3">
      <c r="B253" s="151"/>
      <c r="C253" s="250" t="s">
        <v>569</v>
      </c>
      <c r="D253" s="250" t="s">
        <v>122</v>
      </c>
      <c r="E253" s="251" t="s">
        <v>570</v>
      </c>
      <c r="F253" s="252" t="s">
        <v>571</v>
      </c>
      <c r="G253" s="252"/>
      <c r="H253" s="252"/>
      <c r="I253" s="252"/>
      <c r="J253" s="253" t="s">
        <v>125</v>
      </c>
      <c r="K253" s="254">
        <v>1</v>
      </c>
      <c r="L253" s="299"/>
      <c r="M253" s="299"/>
      <c r="N253" s="255">
        <f>ROUND(L253*K253,2)</f>
        <v>0</v>
      </c>
      <c r="O253" s="255"/>
      <c r="P253" s="255"/>
      <c r="Q253" s="255"/>
      <c r="R253" s="156"/>
      <c r="T253" s="256" t="s">
        <v>5</v>
      </c>
      <c r="U253" s="257" t="s">
        <v>35</v>
      </c>
      <c r="V253" s="258">
        <v>0.625</v>
      </c>
      <c r="W253" s="258">
        <f>V253*K253</f>
        <v>0.625</v>
      </c>
      <c r="X253" s="258">
        <v>2.0000000000000001E-4</v>
      </c>
      <c r="Y253" s="258">
        <f>X253*K253</f>
        <v>2.0000000000000001E-4</v>
      </c>
      <c r="Z253" s="258">
        <v>0</v>
      </c>
      <c r="AA253" s="259">
        <f>Z253*K253</f>
        <v>0</v>
      </c>
      <c r="AR253" s="137" t="s">
        <v>150</v>
      </c>
      <c r="AT253" s="137" t="s">
        <v>122</v>
      </c>
      <c r="AU253" s="137" t="s">
        <v>89</v>
      </c>
      <c r="AY253" s="137" t="s">
        <v>121</v>
      </c>
      <c r="BE253" s="260">
        <f>IF(U253="základní",N253,0)</f>
        <v>0</v>
      </c>
      <c r="BF253" s="260">
        <f>IF(U253="snížená",N253,0)</f>
        <v>0</v>
      </c>
      <c r="BG253" s="260">
        <f>IF(U253="zákl. přenesená",N253,0)</f>
        <v>0</v>
      </c>
      <c r="BH253" s="260">
        <f>IF(U253="sníž. přenesená",N253,0)</f>
        <v>0</v>
      </c>
      <c r="BI253" s="260">
        <f>IF(U253="nulová",N253,0)</f>
        <v>0</v>
      </c>
      <c r="BJ253" s="137" t="s">
        <v>78</v>
      </c>
      <c r="BK253" s="260">
        <f>ROUND(L253*K253,2)</f>
        <v>0</v>
      </c>
      <c r="BL253" s="137" t="s">
        <v>150</v>
      </c>
      <c r="BM253" s="137" t="s">
        <v>572</v>
      </c>
    </row>
    <row r="254" spans="2:65" s="150" customFormat="1" ht="38.25" customHeight="1" x14ac:dyDescent="0.3">
      <c r="B254" s="151"/>
      <c r="C254" s="250" t="s">
        <v>573</v>
      </c>
      <c r="D254" s="250" t="s">
        <v>122</v>
      </c>
      <c r="E254" s="251" t="s">
        <v>574</v>
      </c>
      <c r="F254" s="252" t="s">
        <v>575</v>
      </c>
      <c r="G254" s="252"/>
      <c r="H254" s="252"/>
      <c r="I254" s="252"/>
      <c r="J254" s="253" t="s">
        <v>125</v>
      </c>
      <c r="K254" s="254">
        <v>6</v>
      </c>
      <c r="L254" s="299"/>
      <c r="M254" s="299"/>
      <c r="N254" s="255">
        <f>ROUND(L254*K254,2)</f>
        <v>0</v>
      </c>
      <c r="O254" s="255"/>
      <c r="P254" s="255"/>
      <c r="Q254" s="255"/>
      <c r="R254" s="156"/>
      <c r="T254" s="256" t="s">
        <v>5</v>
      </c>
      <c r="U254" s="257" t="s">
        <v>35</v>
      </c>
      <c r="V254" s="258">
        <v>0</v>
      </c>
      <c r="W254" s="258">
        <f>V254*K254</f>
        <v>0</v>
      </c>
      <c r="X254" s="258">
        <v>0</v>
      </c>
      <c r="Y254" s="258">
        <f>X254*K254</f>
        <v>0</v>
      </c>
      <c r="Z254" s="258">
        <v>0</v>
      </c>
      <c r="AA254" s="259">
        <f>Z254*K254</f>
        <v>0</v>
      </c>
      <c r="AR254" s="137" t="s">
        <v>150</v>
      </c>
      <c r="AT254" s="137" t="s">
        <v>122</v>
      </c>
      <c r="AU254" s="137" t="s">
        <v>89</v>
      </c>
      <c r="AY254" s="137" t="s">
        <v>121</v>
      </c>
      <c r="BE254" s="260">
        <f>IF(U254="základní",N254,0)</f>
        <v>0</v>
      </c>
      <c r="BF254" s="260">
        <f>IF(U254="snížená",N254,0)</f>
        <v>0</v>
      </c>
      <c r="BG254" s="260">
        <f>IF(U254="zákl. přenesená",N254,0)</f>
        <v>0</v>
      </c>
      <c r="BH254" s="260">
        <f>IF(U254="sníž. přenesená",N254,0)</f>
        <v>0</v>
      </c>
      <c r="BI254" s="260">
        <f>IF(U254="nulová",N254,0)</f>
        <v>0</v>
      </c>
      <c r="BJ254" s="137" t="s">
        <v>78</v>
      </c>
      <c r="BK254" s="260">
        <f>ROUND(L254*K254,2)</f>
        <v>0</v>
      </c>
      <c r="BL254" s="137" t="s">
        <v>150</v>
      </c>
      <c r="BM254" s="137" t="s">
        <v>576</v>
      </c>
    </row>
    <row r="255" spans="2:65" s="150" customFormat="1" ht="25.5" customHeight="1" x14ac:dyDescent="0.3">
      <c r="B255" s="151"/>
      <c r="C255" s="250" t="s">
        <v>354</v>
      </c>
      <c r="D255" s="250" t="s">
        <v>122</v>
      </c>
      <c r="E255" s="251" t="s">
        <v>577</v>
      </c>
      <c r="F255" s="252" t="s">
        <v>578</v>
      </c>
      <c r="G255" s="252"/>
      <c r="H255" s="252"/>
      <c r="I255" s="252"/>
      <c r="J255" s="253" t="s">
        <v>125</v>
      </c>
      <c r="K255" s="254">
        <v>3</v>
      </c>
      <c r="L255" s="299"/>
      <c r="M255" s="299"/>
      <c r="N255" s="255">
        <f>ROUND(L255*K255,2)</f>
        <v>0</v>
      </c>
      <c r="O255" s="255"/>
      <c r="P255" s="255"/>
      <c r="Q255" s="255"/>
      <c r="R255" s="156"/>
      <c r="T255" s="256" t="s">
        <v>5</v>
      </c>
      <c r="U255" s="257" t="s">
        <v>35</v>
      </c>
      <c r="V255" s="258">
        <v>0</v>
      </c>
      <c r="W255" s="258">
        <f>V255*K255</f>
        <v>0</v>
      </c>
      <c r="X255" s="258">
        <v>0</v>
      </c>
      <c r="Y255" s="258">
        <f>X255*K255</f>
        <v>0</v>
      </c>
      <c r="Z255" s="258">
        <v>0</v>
      </c>
      <c r="AA255" s="259">
        <f>Z255*K255</f>
        <v>0</v>
      </c>
      <c r="AR255" s="137" t="s">
        <v>150</v>
      </c>
      <c r="AT255" s="137" t="s">
        <v>122</v>
      </c>
      <c r="AU255" s="137" t="s">
        <v>89</v>
      </c>
      <c r="AY255" s="137" t="s">
        <v>121</v>
      </c>
      <c r="BE255" s="260">
        <f>IF(U255="základní",N255,0)</f>
        <v>0</v>
      </c>
      <c r="BF255" s="260">
        <f>IF(U255="snížená",N255,0)</f>
        <v>0</v>
      </c>
      <c r="BG255" s="260">
        <f>IF(U255="zákl. přenesená",N255,0)</f>
        <v>0</v>
      </c>
      <c r="BH255" s="260">
        <f>IF(U255="sníž. přenesená",N255,0)</f>
        <v>0</v>
      </c>
      <c r="BI255" s="260">
        <f>IF(U255="nulová",N255,0)</f>
        <v>0</v>
      </c>
      <c r="BJ255" s="137" t="s">
        <v>78</v>
      </c>
      <c r="BK255" s="260">
        <f>ROUND(L255*K255,2)</f>
        <v>0</v>
      </c>
      <c r="BL255" s="137" t="s">
        <v>150</v>
      </c>
      <c r="BM255" s="137" t="s">
        <v>579</v>
      </c>
    </row>
    <row r="256" spans="2:65" s="240" customFormat="1" ht="37.35" customHeight="1" x14ac:dyDescent="0.35">
      <c r="B256" s="235"/>
      <c r="C256" s="236"/>
      <c r="D256" s="237" t="s">
        <v>105</v>
      </c>
      <c r="E256" s="237"/>
      <c r="F256" s="237"/>
      <c r="G256" s="237"/>
      <c r="H256" s="237"/>
      <c r="I256" s="237"/>
      <c r="J256" s="237"/>
      <c r="K256" s="237"/>
      <c r="L256" s="237"/>
      <c r="M256" s="237"/>
      <c r="N256" s="292">
        <f>BK256</f>
        <v>0</v>
      </c>
      <c r="O256" s="293"/>
      <c r="P256" s="293"/>
      <c r="Q256" s="293"/>
      <c r="R256" s="239"/>
      <c r="T256" s="241"/>
      <c r="U256" s="236"/>
      <c r="V256" s="236"/>
      <c r="W256" s="242">
        <f>W257</f>
        <v>0</v>
      </c>
      <c r="X256" s="236"/>
      <c r="Y256" s="242">
        <f>Y257</f>
        <v>0</v>
      </c>
      <c r="Z256" s="236"/>
      <c r="AA256" s="243">
        <f>AA257</f>
        <v>0</v>
      </c>
      <c r="AR256" s="244" t="s">
        <v>126</v>
      </c>
      <c r="AT256" s="245" t="s">
        <v>69</v>
      </c>
      <c r="AU256" s="245" t="s">
        <v>70</v>
      </c>
      <c r="AY256" s="244" t="s">
        <v>121</v>
      </c>
      <c r="BK256" s="246">
        <f>BK257</f>
        <v>0</v>
      </c>
    </row>
    <row r="257" spans="2:65" s="150" customFormat="1" ht="25.5" customHeight="1" x14ac:dyDescent="0.3">
      <c r="B257" s="151"/>
      <c r="C257" s="250" t="s">
        <v>367</v>
      </c>
      <c r="D257" s="250" t="s">
        <v>122</v>
      </c>
      <c r="E257" s="251" t="s">
        <v>580</v>
      </c>
      <c r="F257" s="252" t="s">
        <v>581</v>
      </c>
      <c r="G257" s="252"/>
      <c r="H257" s="252"/>
      <c r="I257" s="252"/>
      <c r="J257" s="253" t="s">
        <v>582</v>
      </c>
      <c r="K257" s="254">
        <v>98</v>
      </c>
      <c r="L257" s="299"/>
      <c r="M257" s="299"/>
      <c r="N257" s="255">
        <f>ROUND(L257*K257,2)</f>
        <v>0</v>
      </c>
      <c r="O257" s="255"/>
      <c r="P257" s="255"/>
      <c r="Q257" s="255"/>
      <c r="R257" s="156"/>
      <c r="T257" s="256" t="s">
        <v>5</v>
      </c>
      <c r="U257" s="294" t="s">
        <v>35</v>
      </c>
      <c r="V257" s="295">
        <v>0</v>
      </c>
      <c r="W257" s="295">
        <f>V257*K257</f>
        <v>0</v>
      </c>
      <c r="X257" s="295">
        <v>0</v>
      </c>
      <c r="Y257" s="295">
        <f>X257*K257</f>
        <v>0</v>
      </c>
      <c r="Z257" s="295">
        <v>0</v>
      </c>
      <c r="AA257" s="296">
        <f>Z257*K257</f>
        <v>0</v>
      </c>
      <c r="AR257" s="137" t="s">
        <v>583</v>
      </c>
      <c r="AT257" s="137" t="s">
        <v>122</v>
      </c>
      <c r="AU257" s="137" t="s">
        <v>78</v>
      </c>
      <c r="AY257" s="137" t="s">
        <v>121</v>
      </c>
      <c r="BE257" s="260">
        <f>IF(U257="základní",N257,0)</f>
        <v>0</v>
      </c>
      <c r="BF257" s="260">
        <f>IF(U257="snížená",N257,0)</f>
        <v>0</v>
      </c>
      <c r="BG257" s="260">
        <f>IF(U257="zákl. přenesená",N257,0)</f>
        <v>0</v>
      </c>
      <c r="BH257" s="260">
        <f>IF(U257="sníž. přenesená",N257,0)</f>
        <v>0</v>
      </c>
      <c r="BI257" s="260">
        <f>IF(U257="nulová",N257,0)</f>
        <v>0</v>
      </c>
      <c r="BJ257" s="137" t="s">
        <v>78</v>
      </c>
      <c r="BK257" s="260">
        <f>ROUND(L257*K257,2)</f>
        <v>0</v>
      </c>
      <c r="BL257" s="137" t="s">
        <v>583</v>
      </c>
      <c r="BM257" s="137" t="s">
        <v>584</v>
      </c>
    </row>
    <row r="258" spans="2:65" s="150" customFormat="1" ht="6.9" customHeight="1" x14ac:dyDescent="0.3">
      <c r="B258" s="186"/>
      <c r="C258" s="187"/>
      <c r="D258" s="187"/>
      <c r="E258" s="187"/>
      <c r="F258" s="187"/>
      <c r="G258" s="187"/>
      <c r="H258" s="187"/>
      <c r="I258" s="187"/>
      <c r="J258" s="187"/>
      <c r="K258" s="187"/>
      <c r="L258" s="187"/>
      <c r="M258" s="187"/>
      <c r="N258" s="187"/>
      <c r="O258" s="187"/>
      <c r="P258" s="187"/>
      <c r="Q258" s="187"/>
      <c r="R258" s="188"/>
    </row>
  </sheetData>
  <sheetProtection algorithmName="SHA-512" hashValue="3x3EzYkFhIPJFY51KfpLutaYNVSqzn9Prlzd3aFnsl3g/b0vuPVJA1XLvJjh+i4rcSYLoN13BRFocvkcio/mvg==" saltValue="6oH0AfVz4qqYPCeh5bbnRg==" spinCount="100000" sheet="1" objects="1" scenarios="1"/>
  <mergeCells count="456">
    <mergeCell ref="H1:K1"/>
    <mergeCell ref="S2:AC2"/>
    <mergeCell ref="F257:I257"/>
    <mergeCell ref="L257:M257"/>
    <mergeCell ref="N257:Q257"/>
    <mergeCell ref="N116:Q116"/>
    <mergeCell ref="N117:Q117"/>
    <mergeCell ref="N118:Q118"/>
    <mergeCell ref="N156:Q156"/>
    <mergeCell ref="N186:Q186"/>
    <mergeCell ref="N244:Q244"/>
    <mergeCell ref="N250:Q250"/>
    <mergeCell ref="N256:Q256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49:I249"/>
    <mergeCell ref="L249:M249"/>
    <mergeCell ref="N249:Q249"/>
    <mergeCell ref="F251:I251"/>
    <mergeCell ref="L251:M251"/>
    <mergeCell ref="N251:Q251"/>
    <mergeCell ref="F252:I252"/>
    <mergeCell ref="L252:M252"/>
    <mergeCell ref="N252:Q252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2:I242"/>
    <mergeCell ref="L242:M242"/>
    <mergeCell ref="N242:Q242"/>
    <mergeCell ref="F243:I243"/>
    <mergeCell ref="L243:M243"/>
    <mergeCell ref="N243:Q243"/>
    <mergeCell ref="F245:I245"/>
    <mergeCell ref="L245:M245"/>
    <mergeCell ref="N245:Q245"/>
    <mergeCell ref="F239:I239"/>
    <mergeCell ref="L239:M239"/>
    <mergeCell ref="N239:Q239"/>
    <mergeCell ref="F240:I240"/>
    <mergeCell ref="L240:M240"/>
    <mergeCell ref="N240:Q240"/>
    <mergeCell ref="F241:I241"/>
    <mergeCell ref="L241:M241"/>
    <mergeCell ref="N241:Q241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4:I184"/>
    <mergeCell ref="L184:M184"/>
    <mergeCell ref="N184:Q184"/>
    <mergeCell ref="F185:I185"/>
    <mergeCell ref="L185:M185"/>
    <mergeCell ref="N185:Q185"/>
    <mergeCell ref="F187:I187"/>
    <mergeCell ref="L187:M187"/>
    <mergeCell ref="N187:Q187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3:I133"/>
    <mergeCell ref="F134:I134"/>
    <mergeCell ref="F135:I135"/>
    <mergeCell ref="L135:M135"/>
    <mergeCell ref="N135:Q135"/>
    <mergeCell ref="F136:I136"/>
    <mergeCell ref="F137:I137"/>
    <mergeCell ref="L137:M137"/>
    <mergeCell ref="N137:Q137"/>
    <mergeCell ref="F128:I128"/>
    <mergeCell ref="L128:M128"/>
    <mergeCell ref="N128:Q128"/>
    <mergeCell ref="F129:I129"/>
    <mergeCell ref="F130:I130"/>
    <mergeCell ref="F131:I131"/>
    <mergeCell ref="L131:M131"/>
    <mergeCell ref="N131:Q131"/>
    <mergeCell ref="F132:I132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89:Q89"/>
    <mergeCell ref="N90:Q90"/>
    <mergeCell ref="N91:Q91"/>
    <mergeCell ref="N92:Q92"/>
    <mergeCell ref="N93:Q93"/>
    <mergeCell ref="N94:Q94"/>
    <mergeCell ref="N95:Q95"/>
    <mergeCell ref="N97:Q97"/>
    <mergeCell ref="L99:Q99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F14:L14"/>
  </mergeCell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2018-02-06 - Oblastn - 20...</vt:lpstr>
      <vt:lpstr>'2018-02-06 - Oblastn - 20...'!Názvy_tisku</vt:lpstr>
      <vt:lpstr>'Rekapitulace stavby'!Názvy_tisku</vt:lpstr>
      <vt:lpstr>'2018-02-06 - Oblastn - 20...'!Oblast_tisku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Dostál</dc:creator>
  <cp:lastModifiedBy>Michl Miroslav Ing.</cp:lastModifiedBy>
  <dcterms:created xsi:type="dcterms:W3CDTF">2018-11-23T11:47:05Z</dcterms:created>
  <dcterms:modified xsi:type="dcterms:W3CDTF">2019-05-20T12:44:24Z</dcterms:modified>
</cp:coreProperties>
</file>